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backupFile="1" codeName="ThisWorkbook"/>
  <mc:AlternateContent xmlns:mc="http://schemas.openxmlformats.org/markup-compatibility/2006">
    <mc:Choice Requires="x15">
      <x15ac:absPath xmlns:x15ac="http://schemas.microsoft.com/office/spreadsheetml/2010/11/ac" url="C:\Users\alexi\Documents\scolaire\IPSA\AeroIpsa\SP-02\STABTRAJ\pro24_4_4_new\Alpha\"/>
    </mc:Choice>
  </mc:AlternateContent>
  <xr:revisionPtr revIDLastSave="0" documentId="13_ncr:1_{F58DDE7B-6FA4-4643-8457-22F635C5A976}" xr6:coauthVersionLast="47" xr6:coauthVersionMax="47" xr10:uidLastSave="{00000000-0000-0000-0000-000000000000}"/>
  <bookViews>
    <workbookView xWindow="-120" yWindow="-120" windowWidth="29040" windowHeight="15990"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externalReferences>
    <externalReference r:id="rId9"/>
  </externalReference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EUR">Stabilito!$P$14</definedName>
    <definedName name="FEURE">[1]Propu!$L$2</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Propu!$A$317:$A$346</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5" i="1" l="1"/>
  <c r="B43" i="1"/>
  <c r="C10" i="6"/>
  <c r="E10" i="6" s="1"/>
  <c r="C10" i="8" s="1"/>
  <c r="L324" i="4"/>
  <c r="L323" i="4"/>
  <c r="L322" i="4"/>
  <c r="L321" i="4"/>
  <c r="L320" i="4"/>
  <c r="L319" i="4"/>
  <c r="L318" i="4"/>
  <c r="L317"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R103" i="4"/>
  <c r="S103" i="4"/>
  <c r="T103" i="4"/>
  <c r="U103" i="4"/>
  <c r="V103" i="4"/>
  <c r="W103" i="4"/>
  <c r="X103" i="4"/>
  <c r="S98" i="4"/>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5" i="4" s="1"/>
  <c r="I104" i="4"/>
  <c r="H104" i="4"/>
  <c r="G104" i="4"/>
  <c r="G105" i="4" s="1"/>
  <c r="F104" i="4"/>
  <c r="E104" i="4"/>
  <c r="E105" i="4" s="1"/>
  <c r="D104" i="4"/>
  <c r="C104" i="4"/>
  <c r="B104" i="4"/>
  <c r="L102" i="4"/>
  <c r="H102" i="4"/>
  <c r="B102" i="4"/>
  <c r="X99" i="4"/>
  <c r="W99" i="4"/>
  <c r="V99" i="4"/>
  <c r="U99" i="4"/>
  <c r="T99" i="4"/>
  <c r="S99" i="4"/>
  <c r="R100" i="4" s="1"/>
  <c r="R99" i="4"/>
  <c r="Q99" i="4"/>
  <c r="P99" i="4"/>
  <c r="P100" i="4" s="1"/>
  <c r="O99" i="4"/>
  <c r="N99" i="4"/>
  <c r="M99" i="4"/>
  <c r="L99" i="4"/>
  <c r="K99" i="4"/>
  <c r="J99" i="4"/>
  <c r="J100" i="4" s="1"/>
  <c r="I99" i="4"/>
  <c r="H99" i="4"/>
  <c r="G99" i="4"/>
  <c r="F99" i="4"/>
  <c r="E100" i="4"/>
  <c r="E99" i="4"/>
  <c r="D99" i="4"/>
  <c r="C99" i="4"/>
  <c r="B99" i="4"/>
  <c r="L97" i="4"/>
  <c r="H97" i="4"/>
  <c r="B97" i="4"/>
  <c r="X95" i="4"/>
  <c r="W95" i="4"/>
  <c r="V95" i="4"/>
  <c r="U95" i="4"/>
  <c r="T95" i="4"/>
  <c r="S95" i="4"/>
  <c r="R95" i="4"/>
  <c r="Q95" i="4"/>
  <c r="P95" i="4"/>
  <c r="O95" i="4"/>
  <c r="N95" i="4"/>
  <c r="M95" i="4"/>
  <c r="L95" i="4"/>
  <c r="K95" i="4"/>
  <c r="J95" i="4"/>
  <c r="I95" i="4"/>
  <c r="H95" i="4"/>
  <c r="D92" i="4" s="1"/>
  <c r="F92" i="4" s="1"/>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D133" i="4" s="1"/>
  <c r="F133" i="4" s="1"/>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F34" i="4"/>
  <c r="G34" i="4"/>
  <c r="H34" i="4"/>
  <c r="I34" i="4"/>
  <c r="J34" i="4"/>
  <c r="K34" i="4"/>
  <c r="L34" i="4"/>
  <c r="M34" i="4"/>
  <c r="N34" i="4"/>
  <c r="O34" i="4"/>
  <c r="P34" i="4"/>
  <c r="Q34" i="4"/>
  <c r="R34" i="4"/>
  <c r="S34" i="4"/>
  <c r="T34" i="4"/>
  <c r="U34" i="4"/>
  <c r="V34" i="4"/>
  <c r="W34" i="4"/>
  <c r="X34" i="4"/>
  <c r="J31" i="4"/>
  <c r="B39" i="4"/>
  <c r="C39" i="4"/>
  <c r="D39" i="4"/>
  <c r="E39" i="4"/>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D51" i="4" s="1"/>
  <c r="F51" i="4" s="1"/>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D56" i="4" s="1"/>
  <c r="F56" i="4" s="1"/>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D72" i="4" s="1"/>
  <c r="F72" i="4" s="1"/>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D77" i="4" s="1"/>
  <c r="F77" i="4" s="1"/>
  <c r="X80" i="4"/>
  <c r="J77" i="4"/>
  <c r="C84" i="4"/>
  <c r="B84" i="4"/>
  <c r="B85" i="4" s="1"/>
  <c r="D84" i="4"/>
  <c r="E84" i="4"/>
  <c r="F84" i="4"/>
  <c r="E85" i="4" s="1"/>
  <c r="G84" i="4"/>
  <c r="F85" i="4" s="1"/>
  <c r="H84" i="4"/>
  <c r="H85" i="4" s="1"/>
  <c r="I84" i="4"/>
  <c r="J84" i="4"/>
  <c r="K84" i="4"/>
  <c r="L84" i="4"/>
  <c r="L85" i="4" s="1"/>
  <c r="M84" i="4"/>
  <c r="N84" i="4"/>
  <c r="M85" i="4" s="1"/>
  <c r="O84" i="4"/>
  <c r="P84" i="4"/>
  <c r="Q84" i="4"/>
  <c r="P85" i="4" s="1"/>
  <c r="R84" i="4"/>
  <c r="S84" i="4"/>
  <c r="S85" i="4" s="1"/>
  <c r="T84" i="4"/>
  <c r="U84" i="4"/>
  <c r="V84" i="4"/>
  <c r="W84" i="4"/>
  <c r="V85" i="4" s="1"/>
  <c r="X84" i="4"/>
  <c r="W85" i="4" s="1"/>
  <c r="H82" i="4"/>
  <c r="L82" i="4"/>
  <c r="C89" i="4"/>
  <c r="B89" i="4"/>
  <c r="D89" i="4"/>
  <c r="D90" i="4" s="1"/>
  <c r="E89" i="4"/>
  <c r="F89" i="4"/>
  <c r="G89" i="4"/>
  <c r="F90" i="4" s="1"/>
  <c r="H89" i="4"/>
  <c r="I89" i="4"/>
  <c r="J89" i="4"/>
  <c r="J90" i="4" s="1"/>
  <c r="K89" i="4"/>
  <c r="L89" i="4"/>
  <c r="M89" i="4"/>
  <c r="N89" i="4"/>
  <c r="O89" i="4"/>
  <c r="O90" i="4" s="1"/>
  <c r="P89" i="4"/>
  <c r="Q89" i="4"/>
  <c r="R89" i="4"/>
  <c r="S89" i="4"/>
  <c r="R90" i="4" s="1"/>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D138" i="4" s="1"/>
  <c r="F138" i="4" s="1"/>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D153" i="4" s="1"/>
  <c r="F153" i="4" s="1"/>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D173" i="4" s="1"/>
  <c r="F173" i="4" s="1"/>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D183" i="4" s="1"/>
  <c r="F183" i="4" s="1"/>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E27"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U85" i="4"/>
  <c r="O85" i="4"/>
  <c r="R216" i="4"/>
  <c r="V115" i="4"/>
  <c r="J87" i="4"/>
  <c r="S90" i="4"/>
  <c r="Q90" i="4"/>
  <c r="K90" i="4"/>
  <c r="I90" i="4"/>
  <c r="G90" i="4"/>
  <c r="T214" i="4"/>
  <c r="U214" i="4" s="1"/>
  <c r="V214" i="4" s="1"/>
  <c r="W214" i="4" s="1"/>
  <c r="D269" i="4"/>
  <c r="F269" i="4" s="1"/>
  <c r="X85" i="4"/>
  <c r="T85" i="4"/>
  <c r="R85" i="4"/>
  <c r="J85" i="4"/>
  <c r="D85" i="4"/>
  <c r="L90" i="4"/>
  <c r="D36" i="4"/>
  <c r="F36" i="4" s="1"/>
  <c r="D31" i="4"/>
  <c r="F31" i="4" s="1"/>
  <c r="U165" i="4"/>
  <c r="T166" i="4" s="1"/>
  <c r="R201" i="4"/>
  <c r="K196" i="4"/>
  <c r="T211" i="4"/>
  <c r="S226" i="4"/>
  <c r="S251" i="4"/>
  <c r="L246" i="4"/>
  <c r="K246" i="4"/>
  <c r="R251" i="4"/>
  <c r="U116" i="4"/>
  <c r="W115" i="4"/>
  <c r="X115" i="4" s="1"/>
  <c r="V116" i="4"/>
  <c r="U211" i="4"/>
  <c r="M246" i="4"/>
  <c r="V250" i="4"/>
  <c r="T251" i="4"/>
  <c r="V211" i="4"/>
  <c r="N246" i="4"/>
  <c r="X245" i="4"/>
  <c r="W211" i="4"/>
  <c r="X211" i="4"/>
  <c r="O246" i="4"/>
  <c r="P246" i="4"/>
  <c r="Q246" i="4"/>
  <c r="R246" i="4"/>
  <c r="S246" i="4"/>
  <c r="T246" i="4"/>
  <c r="U246" i="4"/>
  <c r="X244" i="4"/>
  <c r="V246" i="4"/>
  <c r="W130" i="4"/>
  <c r="V131" i="4" s="1"/>
  <c r="U125" i="4"/>
  <c r="V125" i="4" s="1"/>
  <c r="R241" i="4"/>
  <c r="C133" i="6"/>
  <c r="D161" i="6"/>
  <c r="E161" i="6" s="1"/>
  <c r="D158" i="6"/>
  <c r="E158" i="6" s="1"/>
  <c r="D162" i="6"/>
  <c r="E162" i="6" s="1"/>
  <c r="D160" i="6"/>
  <c r="E160" i="6" s="1"/>
  <c r="D159" i="6"/>
  <c r="E159" i="6" s="1"/>
  <c r="S206" i="4"/>
  <c r="R206" i="4"/>
  <c r="T206" i="4"/>
  <c r="U206" i="4"/>
  <c r="X205" i="4"/>
  <c r="W206" i="4" s="1"/>
  <c r="V206" i="4"/>
  <c r="X100" i="4"/>
  <c r="L105" i="4"/>
  <c r="C105" i="4"/>
  <c r="K105" i="4"/>
  <c r="O105" i="4"/>
  <c r="S100" i="4"/>
  <c r="U100" i="4"/>
  <c r="H100" i="4"/>
  <c r="Q100" i="4"/>
  <c r="Q105" i="4"/>
  <c r="I38" i="7" l="1"/>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X116" i="4"/>
  <c r="U239" i="4"/>
  <c r="V239" i="4" s="1"/>
  <c r="W239" i="4" s="1"/>
  <c r="X239" i="4" s="1"/>
  <c r="S241" i="4"/>
  <c r="U126" i="4"/>
  <c r="W125" i="4"/>
  <c r="S216" i="4"/>
  <c r="U215" i="4"/>
  <c r="T216" i="4" s="1"/>
  <c r="D309" i="4"/>
  <c r="F309" i="4" s="1"/>
  <c r="D299" i="4"/>
  <c r="F299" i="4" s="1"/>
  <c r="D294" i="4"/>
  <c r="F294" i="4" s="1"/>
  <c r="D208" i="4"/>
  <c r="F208" i="4" s="1"/>
  <c r="B90" i="4"/>
  <c r="U121" i="4"/>
  <c r="U110" i="4"/>
  <c r="J97" i="4"/>
  <c r="F100" i="4"/>
  <c r="N100" i="4"/>
  <c r="T100" i="4"/>
  <c r="V105" i="4"/>
  <c r="T241"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V241" i="4"/>
  <c r="U235" i="4"/>
  <c r="S236" i="4"/>
  <c r="D113" i="4"/>
  <c r="F113" i="4" s="1"/>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D35" i="6"/>
  <c r="O21" i="6" s="1"/>
  <c r="B54" i="8"/>
  <c r="C54" i="8" s="1"/>
  <c r="D26" i="7"/>
  <c r="B53" i="8"/>
  <c r="C53" i="8" s="1"/>
  <c r="B60" i="8"/>
  <c r="C60" i="8" s="1"/>
  <c r="B66" i="8"/>
  <c r="C66" i="8" s="1"/>
  <c r="B52" i="8"/>
  <c r="C52" i="8" s="1"/>
  <c r="B57" i="8"/>
  <c r="C57" i="8" s="1"/>
  <c r="T14" i="6"/>
  <c r="C173" i="6"/>
  <c r="C172" i="6"/>
  <c r="C195" i="6"/>
  <c r="A317" i="4" a="1"/>
  <c r="A341" i="4" s="1"/>
  <c r="D148" i="4"/>
  <c r="F148" i="4" s="1"/>
  <c r="H28" i="1"/>
  <c r="H67" i="7"/>
  <c r="H17" i="7"/>
  <c r="B107" i="1"/>
  <c r="E24" i="1"/>
  <c r="B109" i="1"/>
  <c r="H48" i="1"/>
  <c r="B158" i="1"/>
  <c r="B132" i="1"/>
  <c r="G4" i="3"/>
  <c r="C139" i="6"/>
  <c r="C134" i="6"/>
  <c r="C143" i="6"/>
  <c r="C146" i="6"/>
  <c r="AD4" i="3"/>
  <c r="E190" i="6"/>
  <c r="D32" i="1"/>
  <c r="I68" i="7" s="1"/>
  <c r="AE4" i="3"/>
  <c r="T19" i="6"/>
  <c r="C142" i="6"/>
  <c r="C141" i="6"/>
  <c r="C145" i="6"/>
  <c r="I71" i="7"/>
  <c r="B77" i="8"/>
  <c r="C196" i="6"/>
  <c r="B196" i="6" s="1"/>
  <c r="C147" i="6"/>
  <c r="E42" i="7"/>
  <c r="E193" i="6"/>
  <c r="E189" i="6"/>
  <c r="C183" i="6"/>
  <c r="J90" i="7"/>
  <c r="F118" i="7" s="1"/>
  <c r="C132" i="6"/>
  <c r="F27" i="7"/>
  <c r="C137" i="6"/>
  <c r="C135" i="6"/>
  <c r="C138" i="6"/>
  <c r="E33" i="6"/>
  <c r="C144" i="6"/>
  <c r="T17" i="6"/>
  <c r="E14" i="7"/>
  <c r="B201" i="6"/>
  <c r="C201" i="6" s="1"/>
  <c r="B186" i="6"/>
  <c r="B200" i="6"/>
  <c r="C200" i="6" s="1"/>
  <c r="E183" i="6"/>
  <c r="B187" i="6"/>
  <c r="E184" i="6"/>
  <c r="B202" i="6"/>
  <c r="Y4" i="4"/>
  <c r="T3" i="4"/>
  <c r="Q3" i="4"/>
  <c r="C163" i="6" l="1"/>
  <c r="C166" i="6"/>
  <c r="C167" i="6"/>
  <c r="E4" i="7"/>
  <c r="V215" i="4"/>
  <c r="W215" i="4" s="1"/>
  <c r="V121" i="4"/>
  <c r="U241" i="4"/>
  <c r="D82" i="4"/>
  <c r="F82" i="4" s="1"/>
  <c r="D97" i="4"/>
  <c r="F97" i="4" s="1"/>
  <c r="D243" i="4"/>
  <c r="F243" i="4" s="1"/>
  <c r="W251" i="4"/>
  <c r="W165" i="4"/>
  <c r="D87" i="4"/>
  <c r="F87" i="4" s="1"/>
  <c r="O194" i="4"/>
  <c r="M196" i="4"/>
  <c r="V166" i="4"/>
  <c r="X165" i="4"/>
  <c r="V126" i="4"/>
  <c r="X125" i="4"/>
  <c r="V251" i="4"/>
  <c r="D248" i="4" s="1"/>
  <c r="F248" i="4" s="1"/>
  <c r="X131" i="4"/>
  <c r="W131" i="4"/>
  <c r="D128" i="4" s="1"/>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I3" i="4"/>
  <c r="N3" i="4"/>
  <c r="V3" i="4"/>
  <c r="H3" i="4"/>
  <c r="W4" i="4"/>
  <c r="O3" i="4"/>
  <c r="R3" i="4"/>
  <c r="P2" i="4"/>
  <c r="J4" i="4"/>
  <c r="S3" i="4"/>
  <c r="P3" i="4"/>
  <c r="R4" i="4"/>
  <c r="E4" i="4"/>
  <c r="U4" i="4"/>
  <c r="F3" i="4"/>
  <c r="R2" i="4"/>
  <c r="C3" i="4"/>
  <c r="K3" i="4"/>
  <c r="V4" i="4"/>
  <c r="F4" i="4"/>
  <c r="W3" i="4"/>
  <c r="J3" i="4"/>
  <c r="L4" i="4"/>
  <c r="D4" i="4"/>
  <c r="B3" i="4"/>
  <c r="J2" i="4"/>
  <c r="N4" i="4"/>
  <c r="D3" i="4"/>
  <c r="O4" i="4"/>
  <c r="M3" i="4"/>
  <c r="T2" i="4"/>
  <c r="L2" i="4"/>
  <c r="V2" i="4"/>
  <c r="S4" i="4"/>
  <c r="K4" i="4"/>
  <c r="Y3" i="4"/>
  <c r="H2" i="4"/>
  <c r="L3" i="4"/>
  <c r="U3" i="4"/>
  <c r="T4" i="4"/>
  <c r="G3" i="4"/>
  <c r="X3" i="4"/>
  <c r="P4" i="4"/>
  <c r="N2" i="4"/>
  <c r="C4" i="4"/>
  <c r="H4" i="4"/>
  <c r="I4" i="4"/>
  <c r="M4" i="4"/>
  <c r="G4" i="4"/>
  <c r="X4" i="4"/>
  <c r="Q4" i="4"/>
  <c r="X2" i="4"/>
  <c r="Z2" i="4"/>
  <c r="E3" i="4"/>
  <c r="B4" i="4"/>
  <c r="P14" i="6" l="1"/>
  <c r="D166" i="6"/>
  <c r="E166" i="6" s="1"/>
  <c r="D167" i="6"/>
  <c r="E167" i="6" s="1"/>
  <c r="D163" i="6"/>
  <c r="E163" i="6" s="1"/>
  <c r="E28" i="6"/>
  <c r="D164" i="6"/>
  <c r="E164" i="6" s="1"/>
  <c r="D165" i="6"/>
  <c r="E165" i="6" s="1"/>
  <c r="A5" i="3"/>
  <c r="B5" i="3" s="1"/>
  <c r="Z5" i="3" s="1"/>
  <c r="N12" i="6"/>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M12" i="6"/>
  <c r="W166" i="4"/>
  <c r="X166" i="4"/>
  <c r="E127" i="6"/>
  <c r="D128" i="6"/>
  <c r="W110" i="4"/>
  <c r="U111" i="4"/>
  <c r="X126" i="4"/>
  <c r="W126" i="4"/>
  <c r="D123" i="4" s="1"/>
  <c r="D118" i="4"/>
  <c r="F118" i="4" s="1"/>
  <c r="D163" i="4"/>
  <c r="F163" i="4" s="1"/>
  <c r="W235" i="4"/>
  <c r="U236" i="4"/>
  <c r="W200" i="4"/>
  <c r="U201" i="4"/>
  <c r="X215" i="4"/>
  <c r="V216" i="4"/>
  <c r="V226" i="4"/>
  <c r="X225" i="4"/>
  <c r="X190" i="4"/>
  <c r="V191" i="4"/>
  <c r="I31" i="6"/>
  <c r="C154" i="6" s="1"/>
  <c r="E29" i="6"/>
  <c r="C191" i="6"/>
  <c r="D153" i="6"/>
  <c r="C192" i="6"/>
  <c r="N14" i="6" l="1"/>
  <c r="I41" i="7" s="1"/>
  <c r="D62" i="8"/>
  <c r="F62" i="8" s="1"/>
  <c r="I62" i="8" s="1"/>
  <c r="D69" i="8"/>
  <c r="F69" i="8" s="1"/>
  <c r="I69" i="8" s="1"/>
  <c r="D64" i="8"/>
  <c r="E64" i="8" s="1"/>
  <c r="H64" i="8" s="1"/>
  <c r="D56" i="8"/>
  <c r="F56" i="8" s="1"/>
  <c r="I56" i="8" s="1"/>
  <c r="D54" i="8"/>
  <c r="E54" i="8" s="1"/>
  <c r="H54" i="8" s="1"/>
  <c r="D63" i="8"/>
  <c r="E63" i="8" s="1"/>
  <c r="H63" i="8" s="1"/>
  <c r="D60" i="8"/>
  <c r="E60" i="8" s="1"/>
  <c r="H60" i="8" s="1"/>
  <c r="D49" i="8"/>
  <c r="E49" i="8" s="1"/>
  <c r="H49" i="8" s="1"/>
  <c r="D55" i="8"/>
  <c r="F55" i="8" s="1"/>
  <c r="I55" i="8" s="1"/>
  <c r="D45" i="8"/>
  <c r="E45" i="8" s="1"/>
  <c r="H45" i="8" s="1"/>
  <c r="D43" i="8"/>
  <c r="E43" i="8" s="1"/>
  <c r="H43" i="8" s="1"/>
  <c r="D61" i="8"/>
  <c r="F61" i="8" s="1"/>
  <c r="I61" i="8" s="1"/>
  <c r="D47" i="8"/>
  <c r="E47" i="8" s="1"/>
  <c r="H47" i="8" s="1"/>
  <c r="D58" i="8"/>
  <c r="F58" i="8" s="1"/>
  <c r="I58" i="8" s="1"/>
  <c r="D48" i="8"/>
  <c r="F48" i="8" s="1"/>
  <c r="I48" i="8" s="1"/>
  <c r="D67" i="8"/>
  <c r="E67" i="8" s="1"/>
  <c r="H67" i="8" s="1"/>
  <c r="M14" i="6"/>
  <c r="F107" i="7" s="1"/>
  <c r="D51" i="8"/>
  <c r="E51" i="8" s="1"/>
  <c r="H51" i="8" s="1"/>
  <c r="D50" i="8"/>
  <c r="F50" i="8" s="1"/>
  <c r="I50" i="8" s="1"/>
  <c r="D44" i="8"/>
  <c r="E44" i="8" s="1"/>
  <c r="H44" i="8" s="1"/>
  <c r="D53" i="8"/>
  <c r="E53" i="8" s="1"/>
  <c r="H53" i="8" s="1"/>
  <c r="D46" i="8"/>
  <c r="F46" i="8" s="1"/>
  <c r="I46" i="8" s="1"/>
  <c r="D66" i="8"/>
  <c r="E66" i="8" s="1"/>
  <c r="H66" i="8" s="1"/>
  <c r="D68" i="8"/>
  <c r="F68" i="8" s="1"/>
  <c r="I68" i="8" s="1"/>
  <c r="D52" i="8"/>
  <c r="F52" i="8" s="1"/>
  <c r="I52" i="8" s="1"/>
  <c r="D57" i="8"/>
  <c r="E57" i="8" s="1"/>
  <c r="H57" i="8" s="1"/>
  <c r="D65" i="8"/>
  <c r="E65" i="8" s="1"/>
  <c r="H65" i="8" s="1"/>
  <c r="D59" i="8"/>
  <c r="E59" i="8" s="1"/>
  <c r="H59" i="8" s="1"/>
  <c r="E11" i="7"/>
  <c r="C11" i="8"/>
  <c r="H5" i="7"/>
  <c r="H41" i="7"/>
  <c r="E107" i="7"/>
  <c r="P15" i="6"/>
  <c r="E35" i="6"/>
  <c r="O22" i="6" s="1"/>
  <c r="O19" i="6" s="1"/>
  <c r="H28" i="6" s="1"/>
  <c r="C190" i="6" s="1"/>
  <c r="M22" i="6"/>
  <c r="C164" i="6"/>
  <c r="C165" i="6"/>
  <c r="AC5" i="3"/>
  <c r="P5" i="3"/>
  <c r="Q5" i="3" s="1"/>
  <c r="A6" i="3"/>
  <c r="B6" i="3" s="1"/>
  <c r="AC6" i="3" s="1"/>
  <c r="AA5" i="3"/>
  <c r="AD5" i="3"/>
  <c r="C204" i="6"/>
  <c r="Q194" i="4"/>
  <c r="O196" i="4"/>
  <c r="V111" i="4"/>
  <c r="X110" i="4"/>
  <c r="E128" i="6"/>
  <c r="D129" i="6"/>
  <c r="X200" i="4"/>
  <c r="V201" i="4"/>
  <c r="W226" i="4"/>
  <c r="X226" i="4"/>
  <c r="X191" i="4"/>
  <c r="W191" i="4"/>
  <c r="W216" i="4"/>
  <c r="X216" i="4"/>
  <c r="V236" i="4"/>
  <c r="X235" i="4"/>
  <c r="C153" i="6"/>
  <c r="C25" i="1" l="1"/>
  <c r="C32" i="1" s="1"/>
  <c r="K49" i="1" s="1"/>
  <c r="F63" i="8"/>
  <c r="I63" i="8" s="1"/>
  <c r="E110" i="7"/>
  <c r="M15" i="6"/>
  <c r="J42" i="7" s="1"/>
  <c r="E69" i="8"/>
  <c r="H69" i="8" s="1"/>
  <c r="E62" i="8"/>
  <c r="H62" i="8" s="1"/>
  <c r="F60" i="8"/>
  <c r="I60" i="8" s="1"/>
  <c r="E46" i="8"/>
  <c r="H46" i="8" s="1"/>
  <c r="E58" i="8"/>
  <c r="H58" i="8" s="1"/>
  <c r="F53" i="8"/>
  <c r="I53" i="8" s="1"/>
  <c r="F54" i="8"/>
  <c r="I54" i="8" s="1"/>
  <c r="F47" i="8"/>
  <c r="I47" i="8" s="1"/>
  <c r="F49" i="8"/>
  <c r="I49" i="8" s="1"/>
  <c r="E68" i="8"/>
  <c r="H68" i="8" s="1"/>
  <c r="F67" i="8"/>
  <c r="I67" i="8" s="1"/>
  <c r="F43" i="8"/>
  <c r="I43" i="8" s="1"/>
  <c r="F45" i="8"/>
  <c r="I45" i="8" s="1"/>
  <c r="F64" i="8"/>
  <c r="I64" i="8" s="1"/>
  <c r="E61" i="8"/>
  <c r="H61" i="8" s="1"/>
  <c r="E55" i="8"/>
  <c r="H55" i="8" s="1"/>
  <c r="E56" i="8"/>
  <c r="H56" i="8" s="1"/>
  <c r="E52" i="8"/>
  <c r="H52" i="8" s="1"/>
  <c r="E50" i="8"/>
  <c r="H50" i="8" s="1"/>
  <c r="J41" i="7"/>
  <c r="C11" i="1"/>
  <c r="S4" i="3" s="1"/>
  <c r="T4" i="3" s="1"/>
  <c r="U4" i="3" s="1"/>
  <c r="E58" i="7"/>
  <c r="H65" i="7" s="1"/>
  <c r="C12" i="8"/>
  <c r="F51" i="8"/>
  <c r="I51" i="8" s="1"/>
  <c r="F66" i="8"/>
  <c r="I66" i="8" s="1"/>
  <c r="F59" i="8"/>
  <c r="I59" i="8" s="1"/>
  <c r="E48" i="8"/>
  <c r="H48" i="8" s="1"/>
  <c r="F44" i="8"/>
  <c r="I44" i="8" s="1"/>
  <c r="F57" i="8"/>
  <c r="I57" i="8" s="1"/>
  <c r="F65" i="8"/>
  <c r="I65" i="8" s="1"/>
  <c r="N15" i="6"/>
  <c r="I42" i="7" s="1"/>
  <c r="H42" i="7"/>
  <c r="E108" i="7"/>
  <c r="D23" i="7"/>
  <c r="M19" i="6"/>
  <c r="H31" i="6" s="1"/>
  <c r="AA6" i="3"/>
  <c r="A7" i="3"/>
  <c r="B7" i="3" s="1"/>
  <c r="P7" i="3" s="1"/>
  <c r="Q7" i="3" s="1"/>
  <c r="AD6" i="3"/>
  <c r="P6" i="3"/>
  <c r="Q6" i="3" s="1"/>
  <c r="Z6" i="3"/>
  <c r="H46" i="7"/>
  <c r="D152" i="6"/>
  <c r="H13" i="7"/>
  <c r="R194" i="4"/>
  <c r="P196" i="4"/>
  <c r="D213" i="4"/>
  <c r="F213" i="4" s="1"/>
  <c r="C194" i="6"/>
  <c r="D223" i="4"/>
  <c r="F223" i="4" s="1"/>
  <c r="X111" i="4"/>
  <c r="W111" i="4"/>
  <c r="D108" i="4" s="1"/>
  <c r="D188" i="4"/>
  <c r="F188" i="4" s="1"/>
  <c r="D130" i="6"/>
  <c r="E130" i="6" s="1"/>
  <c r="E129" i="6"/>
  <c r="S28" i="6"/>
  <c r="C193" i="6"/>
  <c r="X236" i="4"/>
  <c r="W236" i="4"/>
  <c r="W201" i="4"/>
  <c r="X201" i="4"/>
  <c r="D198" i="4" s="1"/>
  <c r="D2" i="4"/>
  <c r="H16" i="7" l="1"/>
  <c r="P29" i="1"/>
  <c r="H71" i="7"/>
  <c r="P28" i="1"/>
  <c r="H68" i="7"/>
  <c r="B191" i="6"/>
  <c r="C149" i="6"/>
  <c r="F108" i="7"/>
  <c r="H29" i="6"/>
  <c r="H47" i="7" s="1"/>
  <c r="C155" i="6"/>
  <c r="I29" i="6"/>
  <c r="I47" i="7" s="1"/>
  <c r="C150" i="6"/>
  <c r="B192" i="6"/>
  <c r="B193" i="6"/>
  <c r="H32" i="6"/>
  <c r="I32" i="6"/>
  <c r="C157" i="6"/>
  <c r="C152" i="6"/>
  <c r="C151" i="6"/>
  <c r="G57" i="8"/>
  <c r="G65" i="8"/>
  <c r="G49" i="8"/>
  <c r="G59" i="8"/>
  <c r="G51" i="8"/>
  <c r="G64" i="8"/>
  <c r="G54" i="8"/>
  <c r="G63" i="8"/>
  <c r="G44" i="8"/>
  <c r="G45" i="8"/>
  <c r="G53" i="8"/>
  <c r="G43" i="8"/>
  <c r="G60" i="8"/>
  <c r="G47" i="8"/>
  <c r="G66" i="8"/>
  <c r="G67" i="8"/>
  <c r="G48" i="8"/>
  <c r="K48" i="8" s="1"/>
  <c r="M48" i="8" s="1"/>
  <c r="G52" i="8"/>
  <c r="J52" i="8" s="1"/>
  <c r="G68" i="8"/>
  <c r="J68" i="8" s="1"/>
  <c r="G56" i="8"/>
  <c r="J56" i="8" s="1"/>
  <c r="G50" i="8"/>
  <c r="K50" i="8" s="1"/>
  <c r="G61" i="8"/>
  <c r="K61" i="8" s="1"/>
  <c r="M61" i="8" s="1"/>
  <c r="G46" i="8"/>
  <c r="K46" i="8" s="1"/>
  <c r="M46" i="8" s="1"/>
  <c r="G62" i="8"/>
  <c r="J62" i="8" s="1"/>
  <c r="G58" i="8"/>
  <c r="K58" i="8" s="1"/>
  <c r="M58" i="8" s="1"/>
  <c r="G69" i="8"/>
  <c r="J69" i="8" s="1"/>
  <c r="G55" i="8"/>
  <c r="K55" i="8" s="1"/>
  <c r="M55" i="8" s="1"/>
  <c r="F198" i="4"/>
  <c r="A8" i="3"/>
  <c r="B8" i="3" s="1"/>
  <c r="Z8" i="3" s="1"/>
  <c r="Z7" i="3"/>
  <c r="AD7" i="3"/>
  <c r="AA7" i="3"/>
  <c r="AC7" i="3"/>
  <c r="S194" i="4"/>
  <c r="Q196" i="4"/>
  <c r="F108" i="4"/>
  <c r="D233" i="4"/>
  <c r="F233" i="4" s="1"/>
  <c r="F2" i="4"/>
  <c r="H14" i="7" l="1"/>
  <c r="B194" i="6"/>
  <c r="B190" i="6"/>
  <c r="H30" i="6"/>
  <c r="H48" i="7" s="1"/>
  <c r="S29" i="6"/>
  <c r="I30" i="6"/>
  <c r="I48" i="7" s="1"/>
  <c r="I14" i="7"/>
  <c r="C156" i="6"/>
  <c r="J58" i="8"/>
  <c r="L58" i="8" s="1"/>
  <c r="J61" i="8"/>
  <c r="L61" i="8" s="1"/>
  <c r="J46" i="8"/>
  <c r="L46" i="8" s="1"/>
  <c r="J50" i="8"/>
  <c r="L50" i="8" s="1"/>
  <c r="K62" i="8"/>
  <c r="M62" i="8" s="1"/>
  <c r="K69" i="8"/>
  <c r="M69" i="8" s="1"/>
  <c r="J55" i="8"/>
  <c r="L55" i="8" s="1"/>
  <c r="R5" i="3"/>
  <c r="S5" i="3" s="1"/>
  <c r="T5" i="3" s="1"/>
  <c r="R6" i="3"/>
  <c r="R7" i="3"/>
  <c r="K67" i="8"/>
  <c r="M67" i="8" s="1"/>
  <c r="J67" i="8"/>
  <c r="K43" i="8"/>
  <c r="M43" i="8" s="1"/>
  <c r="J43" i="8"/>
  <c r="J48" i="8"/>
  <c r="L48" i="8" s="1"/>
  <c r="J44" i="8"/>
  <c r="K44" i="8"/>
  <c r="M44" i="8" s="1"/>
  <c r="K54" i="8"/>
  <c r="M54" i="8" s="1"/>
  <c r="J54" i="8"/>
  <c r="K51" i="8"/>
  <c r="M51" i="8" s="1"/>
  <c r="J51" i="8"/>
  <c r="K65" i="8"/>
  <c r="M65" i="8" s="1"/>
  <c r="J65" i="8"/>
  <c r="K66" i="8"/>
  <c r="M66" i="8" s="1"/>
  <c r="J66" i="8"/>
  <c r="J47" i="8"/>
  <c r="K47" i="8"/>
  <c r="M47" i="8" s="1"/>
  <c r="J60" i="8"/>
  <c r="K60" i="8"/>
  <c r="M60" i="8" s="1"/>
  <c r="J53" i="8"/>
  <c r="K53" i="8"/>
  <c r="M53" i="8" s="1"/>
  <c r="K56" i="8"/>
  <c r="M56" i="8" s="1"/>
  <c r="J45" i="8"/>
  <c r="K45" i="8"/>
  <c r="M45" i="8" s="1"/>
  <c r="J63" i="8"/>
  <c r="K63" i="8"/>
  <c r="M63" i="8" s="1"/>
  <c r="K52" i="8"/>
  <c r="M52" i="8" s="1"/>
  <c r="J64" i="8"/>
  <c r="K64" i="8"/>
  <c r="M64" i="8" s="1"/>
  <c r="K68" i="8"/>
  <c r="M68" i="8" s="1"/>
  <c r="J59" i="8"/>
  <c r="K59" i="8"/>
  <c r="K49" i="8"/>
  <c r="M49" i="8" s="1"/>
  <c r="J49" i="8"/>
  <c r="J57" i="8"/>
  <c r="K57" i="8"/>
  <c r="M57" i="8" s="1"/>
  <c r="AC8" i="3"/>
  <c r="A9" i="3"/>
  <c r="B9" i="3" s="1"/>
  <c r="P9" i="3" s="1"/>
  <c r="Q9" i="3" s="1"/>
  <c r="R9" i="3" s="1"/>
  <c r="P8" i="3"/>
  <c r="Q8" i="3" s="1"/>
  <c r="R8" i="3" s="1"/>
  <c r="AD8" i="3"/>
  <c r="AA8" i="3"/>
  <c r="M50" i="8"/>
  <c r="R196" i="4"/>
  <c r="T194" i="4"/>
  <c r="H15" i="7" l="1"/>
  <c r="S30" i="6"/>
  <c r="H33" i="6"/>
  <c r="I15" i="7"/>
  <c r="L49" i="8"/>
  <c r="L65" i="8"/>
  <c r="L67" i="8"/>
  <c r="L51" i="8"/>
  <c r="S6" i="3"/>
  <c r="T6" i="3" s="1"/>
  <c r="L66" i="8"/>
  <c r="L43" i="8"/>
  <c r="L56" i="8"/>
  <c r="L68" i="8"/>
  <c r="L69" i="8"/>
  <c r="L62" i="8"/>
  <c r="L52" i="8"/>
  <c r="L54" i="8"/>
  <c r="L44" i="8"/>
  <c r="L57" i="8"/>
  <c r="L63" i="8"/>
  <c r="L45" i="8"/>
  <c r="L53" i="8"/>
  <c r="L60" i="8"/>
  <c r="L47" i="8"/>
  <c r="L59" i="8"/>
  <c r="M59" i="8"/>
  <c r="L64" i="8"/>
  <c r="AG5" i="3"/>
  <c r="AH5" i="3"/>
  <c r="D5" i="3"/>
  <c r="E5" i="3"/>
  <c r="H5" i="3" s="1"/>
  <c r="K5" i="3" s="1"/>
  <c r="AC9" i="3"/>
  <c r="AA9" i="3"/>
  <c r="AD9" i="3"/>
  <c r="Z9" i="3"/>
  <c r="A10" i="3"/>
  <c r="B10" i="3" s="1"/>
  <c r="A11" i="3" s="1"/>
  <c r="B11" i="3" s="1"/>
  <c r="AC11" i="3" s="1"/>
  <c r="U194" i="4"/>
  <c r="S196" i="4"/>
  <c r="S7" i="3" l="1"/>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Y5" i="3"/>
  <c r="U6" i="3" l="1"/>
  <c r="N36" i="1"/>
  <c r="M37" i="6"/>
  <c r="S12" i="3"/>
  <c r="S13" i="3" s="1"/>
  <c r="W6" i="3"/>
  <c r="P17" i="3"/>
  <c r="Q17" i="3" s="1"/>
  <c r="R17" i="3" s="1"/>
  <c r="A18" i="3"/>
  <c r="B18" i="3" s="1"/>
  <c r="AC17" i="3"/>
  <c r="Z17" i="3"/>
  <c r="AD17" i="3"/>
  <c r="AA17" i="3"/>
  <c r="E7" i="3" l="1"/>
  <c r="H7" i="3" s="1"/>
  <c r="K7" i="3" s="1"/>
  <c r="T12" i="3"/>
  <c r="AH7" i="3"/>
  <c r="AG7" i="3"/>
  <c r="D7" i="3"/>
  <c r="G7" i="3" s="1"/>
  <c r="S14" i="3"/>
  <c r="T13" i="3"/>
  <c r="AA18" i="3"/>
  <c r="P18" i="3"/>
  <c r="Q18" i="3" s="1"/>
  <c r="R18" i="3" s="1"/>
  <c r="AC18" i="3"/>
  <c r="A19" i="3"/>
  <c r="B19" i="3" s="1"/>
  <c r="AD18" i="3"/>
  <c r="Z18" i="3"/>
  <c r="M7" i="3" l="1"/>
  <c r="N7" i="3" s="1"/>
  <c r="J7" i="3"/>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D84" i="3"/>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AD108" i="3" s="1"/>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D112" i="3" l="1"/>
  <c r="AA112" i="3"/>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AD118" i="3" s="1"/>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AD122" i="3"/>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AD128" i="3" s="1"/>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AD132" i="3" l="1"/>
  <c r="P132" i="3"/>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l="1"/>
  <c r="AG139" i="3" s="1"/>
  <c r="AD138" i="3"/>
  <c r="AH139" i="3" l="1"/>
  <c r="Y137" i="3"/>
  <c r="U138" i="3"/>
  <c r="E139" i="3" s="1"/>
  <c r="H139" i="3" s="1"/>
  <c r="K139" i="3" s="1"/>
  <c r="A140" i="3" s="1"/>
  <c r="B140" i="3" s="1"/>
  <c r="D139" i="3" l="1"/>
  <c r="G139" i="3" s="1"/>
  <c r="I139" i="3" s="1"/>
  <c r="AD140" i="3"/>
  <c r="AA140" i="3"/>
  <c r="AC140" i="3"/>
  <c r="Z140" i="3"/>
  <c r="P140" i="3"/>
  <c r="Q140" i="3" s="1"/>
  <c r="R140" i="3" s="1"/>
  <c r="S140" i="3" s="1"/>
  <c r="V139" i="3"/>
  <c r="AE139" i="3"/>
  <c r="F139" i="3" l="1"/>
  <c r="M139" i="3"/>
  <c r="N139" i="3" s="1"/>
  <c r="J139" i="3"/>
  <c r="T140" i="3"/>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AD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AD148" i="3" s="1"/>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AD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W168" i="3"/>
  <c r="L168" i="3" l="1"/>
  <c r="AH169" i="3" s="1"/>
  <c r="AD168" i="3"/>
  <c r="AG169" i="3"/>
  <c r="Y167" i="3"/>
  <c r="U168" i="3" l="1"/>
  <c r="E169" i="3" s="1"/>
  <c r="H169" i="3" s="1"/>
  <c r="K169" i="3" s="1"/>
  <c r="A170" i="3" s="1"/>
  <c r="B170" i="3" s="1"/>
  <c r="D169" i="3" l="1"/>
  <c r="F169" i="3" s="1"/>
  <c r="AA170" i="3"/>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D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M172" i="3"/>
  <c r="N172" i="3" s="1"/>
  <c r="L172" i="3" l="1"/>
  <c r="U172" i="3" l="1"/>
  <c r="E173" i="3" s="1"/>
  <c r="H173" i="3" s="1"/>
  <c r="AH173" i="3"/>
  <c r="AG173" i="3"/>
  <c r="Y171" i="3"/>
  <c r="D173" i="3" l="1"/>
  <c r="G173" i="3" s="1"/>
  <c r="K173" i="3"/>
  <c r="A174" i="3" s="1"/>
  <c r="B174" i="3" s="1"/>
  <c r="P174" i="3" l="1"/>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AD174" i="3" s="1"/>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AD178" i="3" s="1"/>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AD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M182" i="3"/>
  <c r="N182" i="3" s="1"/>
  <c r="L182" i="3" l="1"/>
  <c r="U182" i="3" l="1"/>
  <c r="E183" i="3" s="1"/>
  <c r="H183" i="3" s="1"/>
  <c r="AH183" i="3"/>
  <c r="AG183" i="3"/>
  <c r="Y181" i="3"/>
  <c r="D183" i="3" l="1"/>
  <c r="G183" i="3" s="1"/>
  <c r="K183" i="3"/>
  <c r="A184" i="3" s="1"/>
  <c r="B184" i="3" s="1"/>
  <c r="Z184" i="3" l="1"/>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AD184" i="3" s="1"/>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AD188" i="3" s="1"/>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D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P194" i="3" l="1"/>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AD194" i="3" s="1"/>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AD198" i="3" s="1"/>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AD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AD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AD222" i="3"/>
  <c r="U221" i="3"/>
  <c r="Y220" i="3"/>
  <c r="T222" i="3" l="1"/>
  <c r="AH222" i="3" s="1"/>
  <c r="E222" i="3" l="1"/>
  <c r="H222" i="3" s="1"/>
  <c r="AG222" i="3"/>
  <c r="D222" i="3"/>
  <c r="F222" i="3" l="1"/>
  <c r="G222" i="3"/>
  <c r="K222" i="3"/>
  <c r="AE222" i="3" s="1"/>
  <c r="I222" i="3" l="1"/>
  <c r="J222" i="3"/>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AD225" i="3"/>
  <c r="Z225" i="3"/>
  <c r="U224" i="3" l="1"/>
  <c r="Y223" i="3"/>
  <c r="T225" i="3"/>
  <c r="AG225" i="3" s="1"/>
  <c r="AH225" i="3" l="1"/>
  <c r="E225" i="3"/>
  <c r="H225" i="3" s="1"/>
  <c r="D225" i="3"/>
  <c r="K225" i="3" l="1"/>
  <c r="AE225" i="3" s="1"/>
  <c r="F225" i="3"/>
  <c r="G225" i="3"/>
  <c r="I225" i="3" l="1"/>
  <c r="J225" i="3"/>
  <c r="M225" i="3"/>
  <c r="N225" i="3" s="1"/>
  <c r="V225" i="3"/>
  <c r="A226" i="3"/>
  <c r="B226" i="3" s="1"/>
  <c r="W225" i="3" l="1"/>
  <c r="L225" i="3"/>
  <c r="AD226" i="3"/>
  <c r="Z226" i="3"/>
  <c r="AA226" i="3"/>
  <c r="P226" i="3"/>
  <c r="Q226" i="3" s="1"/>
  <c r="R226" i="3" s="1"/>
  <c r="S226" i="3" s="1"/>
  <c r="AC226" i="3"/>
  <c r="U225" i="3" l="1"/>
  <c r="Y224" i="3"/>
  <c r="T226" i="3"/>
  <c r="D226" i="3" l="1"/>
  <c r="G226" i="3" s="1"/>
  <c r="AH226" i="3"/>
  <c r="AG226" i="3"/>
  <c r="E226" i="3"/>
  <c r="H226" i="3" s="1"/>
  <c r="F226" i="3" l="1"/>
  <c r="I226" i="3"/>
  <c r="J226" i="3"/>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D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M229" i="3"/>
  <c r="N229" i="3" s="1"/>
  <c r="L229" i="3" l="1"/>
  <c r="W229" i="3"/>
  <c r="P230" i="3"/>
  <c r="Q230" i="3" s="1"/>
  <c r="R230" i="3" s="1"/>
  <c r="S230" i="3" s="1"/>
  <c r="AA230" i="3"/>
  <c r="AC230" i="3"/>
  <c r="AD230" i="3"/>
  <c r="Z230" i="3"/>
  <c r="U229" i="3" l="1"/>
  <c r="Y228" i="3"/>
  <c r="T230" i="3"/>
  <c r="AH230" i="3" s="1"/>
  <c r="AG230" i="3" l="1"/>
  <c r="D230" i="3"/>
  <c r="E230" i="3"/>
  <c r="H230" i="3" s="1"/>
  <c r="K230" i="3" l="1"/>
  <c r="AE230" i="3" s="1"/>
  <c r="F230" i="3"/>
  <c r="G230" i="3"/>
  <c r="I230" i="3" l="1"/>
  <c r="J230" i="3"/>
  <c r="M230" i="3"/>
  <c r="N230" i="3" s="1"/>
  <c r="V230" i="3"/>
  <c r="A231" i="3"/>
  <c r="B231" i="3" s="1"/>
  <c r="W230" i="3" l="1"/>
  <c r="L230" i="3"/>
  <c r="AD231"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M231" i="3"/>
  <c r="N231" i="3" s="1"/>
  <c r="L231" i="3" l="1"/>
  <c r="W231" i="3"/>
  <c r="P232" i="3"/>
  <c r="Q232" i="3" s="1"/>
  <c r="R232" i="3" s="1"/>
  <c r="S232" i="3" s="1"/>
  <c r="AD232" i="3"/>
  <c r="Z232" i="3"/>
  <c r="AA232" i="3"/>
  <c r="AC232" i="3"/>
  <c r="U231" i="3" l="1"/>
  <c r="Y230" i="3"/>
  <c r="T232" i="3"/>
  <c r="D232" i="3" l="1"/>
  <c r="G232" i="3" s="1"/>
  <c r="AG232" i="3"/>
  <c r="E232" i="3"/>
  <c r="H232" i="3" s="1"/>
  <c r="AH232" i="3"/>
  <c r="F232" i="3" l="1"/>
  <c r="I232" i="3"/>
  <c r="J232" i="3"/>
  <c r="M232" i="3"/>
  <c r="N232" i="3" s="1"/>
  <c r="K232" i="3"/>
  <c r="AE232" i="3" s="1"/>
  <c r="V232" i="3" l="1"/>
  <c r="W232" i="3" s="1"/>
  <c r="A233" i="3"/>
  <c r="B233" i="3" s="1"/>
  <c r="L232" i="3"/>
  <c r="U232" i="3" l="1"/>
  <c r="Y231" i="3"/>
  <c r="AA233" i="3"/>
  <c r="AD233" i="3"/>
  <c r="AC233" i="3"/>
  <c r="P233" i="3"/>
  <c r="Q233" i="3" s="1"/>
  <c r="R233" i="3" s="1"/>
  <c r="S233" i="3" s="1"/>
  <c r="Z233" i="3"/>
  <c r="T233" i="3" l="1"/>
  <c r="D233" i="3" s="1"/>
  <c r="AG233" i="3" l="1"/>
  <c r="AH233" i="3"/>
  <c r="E233" i="3"/>
  <c r="H233" i="3" s="1"/>
  <c r="K233" i="3" s="1"/>
  <c r="AE233" i="3" s="1"/>
  <c r="G233" i="3"/>
  <c r="F233" i="3" l="1"/>
  <c r="I233" i="3"/>
  <c r="J233" i="3"/>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D242" i="3"/>
  <c r="AC242" i="3"/>
  <c r="T242" i="3" l="1"/>
  <c r="D242" i="3" s="1"/>
  <c r="E242" i="3" l="1"/>
  <c r="H242" i="3" s="1"/>
  <c r="K242" i="3" s="1"/>
  <c r="AE242" i="3" s="1"/>
  <c r="G242" i="3"/>
  <c r="AH242" i="3"/>
  <c r="AG242" i="3"/>
  <c r="F242" i="3" l="1"/>
  <c r="I242" i="3"/>
  <c r="J242" i="3"/>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AD252"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AD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AD272" i="3"/>
  <c r="Z272" i="3"/>
  <c r="AA272" i="3"/>
  <c r="P272" i="3"/>
  <c r="Q272" i="3" s="1"/>
  <c r="R272" i="3" s="1"/>
  <c r="S272" i="3" s="1"/>
  <c r="AC272" i="3"/>
  <c r="T272" i="3" l="1"/>
  <c r="U271" i="3"/>
  <c r="Y270" i="3"/>
  <c r="D272" i="3" l="1"/>
  <c r="G272" i="3" s="1"/>
  <c r="E272" i="3"/>
  <c r="H272" i="3" s="1"/>
  <c r="K272" i="3" s="1"/>
  <c r="AE272" i="3" s="1"/>
  <c r="AG272" i="3"/>
  <c r="AH272" i="3"/>
  <c r="F272" i="3" l="1"/>
  <c r="I272" i="3"/>
  <c r="J272" i="3"/>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Z279" i="3"/>
  <c r="AC279" i="3"/>
  <c r="T279" i="3" l="1"/>
  <c r="L278" i="3"/>
  <c r="U278" i="3" l="1"/>
  <c r="D279" i="3" s="1"/>
  <c r="AG279" i="3"/>
  <c r="AH279" i="3"/>
  <c r="Y277" i="3"/>
  <c r="G279" i="3" l="1"/>
  <c r="E279" i="3"/>
  <c r="H279" i="3" s="1"/>
  <c r="I279" i="3" l="1"/>
  <c r="J279" i="3"/>
  <c r="AD279" i="3" s="1"/>
  <c r="M279" i="3"/>
  <c r="N279" i="3" s="1"/>
  <c r="F279" i="3"/>
  <c r="K279" i="3"/>
  <c r="AE279" i="3" s="1"/>
  <c r="V279" i="3" l="1"/>
  <c r="W279" i="3" s="1"/>
  <c r="A280" i="3"/>
  <c r="B280" i="3" s="1"/>
  <c r="L279" i="3"/>
  <c r="U279" i="3" l="1"/>
  <c r="Y278" i="3"/>
  <c r="AA280" i="3"/>
  <c r="P280" i="3"/>
  <c r="Q280" i="3" s="1"/>
  <c r="R280" i="3" s="1"/>
  <c r="S280" i="3" s="1"/>
  <c r="AC280" i="3"/>
  <c r="Z280" i="3"/>
  <c r="T280" i="3" l="1"/>
  <c r="AH280" i="3" s="1"/>
  <c r="D280" i="3" l="1"/>
  <c r="G280" i="3" s="1"/>
  <c r="E280" i="3"/>
  <c r="H280" i="3" s="1"/>
  <c r="K280" i="3" s="1"/>
  <c r="AE280" i="3" s="1"/>
  <c r="AG280" i="3"/>
  <c r="F280" i="3" l="1"/>
  <c r="I280" i="3"/>
  <c r="J280" i="3"/>
  <c r="AD280" i="3" s="1"/>
  <c r="M280" i="3"/>
  <c r="N280" i="3" s="1"/>
  <c r="V280" i="3"/>
  <c r="A281" i="3"/>
  <c r="B281" i="3" s="1"/>
  <c r="L280" i="3" l="1"/>
  <c r="W280" i="3"/>
  <c r="AC281" i="3"/>
  <c r="AA281" i="3"/>
  <c r="P281" i="3"/>
  <c r="Q281" i="3" s="1"/>
  <c r="R281" i="3" s="1"/>
  <c r="S281" i="3" s="1"/>
  <c r="Z281" i="3"/>
  <c r="T281" i="3" l="1"/>
  <c r="AG281" i="3" s="1"/>
  <c r="U280" i="3"/>
  <c r="Y279" i="3"/>
  <c r="D281" i="3" l="1"/>
  <c r="E281" i="3"/>
  <c r="H281" i="3" s="1"/>
  <c r="AH281" i="3"/>
  <c r="F281" i="3" l="1"/>
  <c r="G281" i="3"/>
  <c r="K281" i="3"/>
  <c r="AE281" i="3" s="1"/>
  <c r="I281" i="3" l="1"/>
  <c r="J281" i="3"/>
  <c r="AD281" i="3" s="1"/>
  <c r="M281" i="3"/>
  <c r="N281" i="3" s="1"/>
  <c r="V281" i="3"/>
  <c r="A282" i="3"/>
  <c r="B282" i="3" s="1"/>
  <c r="W281" i="3" l="1"/>
  <c r="L281" i="3"/>
  <c r="AC282" i="3"/>
  <c r="Z282" i="3"/>
  <c r="P282" i="3"/>
  <c r="Q282" i="3" s="1"/>
  <c r="R282" i="3" s="1"/>
  <c r="S282" i="3" s="1"/>
  <c r="AA282" i="3"/>
  <c r="U281" i="3" l="1"/>
  <c r="Y280" i="3"/>
  <c r="T282" i="3"/>
  <c r="D282" i="3" l="1"/>
  <c r="G282" i="3" s="1"/>
  <c r="E282" i="3"/>
  <c r="H282" i="3" s="1"/>
  <c r="AH282" i="3"/>
  <c r="AG282" i="3"/>
  <c r="F282" i="3" l="1"/>
  <c r="I282" i="3"/>
  <c r="J282" i="3"/>
  <c r="AD282" i="3" s="1"/>
  <c r="M282" i="3"/>
  <c r="N282" i="3" s="1"/>
  <c r="K282" i="3"/>
  <c r="AE282" i="3" s="1"/>
  <c r="V282" i="3" l="1"/>
  <c r="W282" i="3" s="1"/>
  <c r="A283" i="3"/>
  <c r="B283" i="3" s="1"/>
  <c r="L282" i="3"/>
  <c r="U282" i="3" l="1"/>
  <c r="Y281" i="3"/>
  <c r="Z283" i="3"/>
  <c r="AC283" i="3"/>
  <c r="P283" i="3"/>
  <c r="Q283" i="3" s="1"/>
  <c r="R283" i="3" s="1"/>
  <c r="S283" i="3" s="1"/>
  <c r="AA283" i="3"/>
  <c r="T283" i="3" l="1"/>
  <c r="AH283" i="3" s="1"/>
  <c r="AG283" i="3" l="1"/>
  <c r="E283" i="3"/>
  <c r="H283" i="3" s="1"/>
  <c r="K283" i="3" s="1"/>
  <c r="AE283" i="3" s="1"/>
  <c r="D283" i="3"/>
  <c r="F283" i="3" l="1"/>
  <c r="G283" i="3"/>
  <c r="J283" i="3" s="1"/>
  <c r="AD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AD285" i="3" s="1"/>
  <c r="M285" i="3"/>
  <c r="N285" i="3" s="1"/>
  <c r="W285" i="3" l="1"/>
  <c r="L285" i="3"/>
  <c r="AA286" i="3"/>
  <c r="P286" i="3"/>
  <c r="Q286" i="3" s="1"/>
  <c r="R286" i="3" s="1"/>
  <c r="S286" i="3" s="1"/>
  <c r="AC286" i="3"/>
  <c r="Z286" i="3"/>
  <c r="T286" i="3" l="1"/>
  <c r="AH286" i="3" s="1"/>
  <c r="U285" i="3"/>
  <c r="Y284" i="3"/>
  <c r="D286" i="3" l="1"/>
  <c r="G286" i="3" s="1"/>
  <c r="AG286" i="3"/>
  <c r="E286" i="3"/>
  <c r="H286" i="3" s="1"/>
  <c r="F286" i="3" l="1"/>
  <c r="I286" i="3"/>
  <c r="J286" i="3"/>
  <c r="AD286" i="3" s="1"/>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D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U297" i="3" s="1"/>
  <c r="AD297" i="3"/>
  <c r="T298" i="3"/>
  <c r="Y296" i="3" l="1"/>
  <c r="E298" i="3"/>
  <c r="H298" i="3" s="1"/>
  <c r="K298" i="3" s="1"/>
  <c r="AE298" i="3" s="1"/>
  <c r="AH298" i="3"/>
  <c r="D298" i="3"/>
  <c r="AG298" i="3"/>
  <c r="F298" i="3" l="1"/>
  <c r="G298" i="3"/>
  <c r="V298" i="3"/>
  <c r="A299" i="3"/>
  <c r="B299" i="3" s="1"/>
  <c r="I298" i="3" l="1"/>
  <c r="W298" i="3" s="1"/>
  <c r="J298" i="3"/>
  <c r="AD298" i="3" s="1"/>
  <c r="M298" i="3"/>
  <c r="N298" i="3" s="1"/>
  <c r="Z299" i="3"/>
  <c r="P299" i="3"/>
  <c r="Q299" i="3" s="1"/>
  <c r="R299" i="3" s="1"/>
  <c r="S299" i="3" s="1"/>
  <c r="AA299" i="3"/>
  <c r="AC299" i="3"/>
  <c r="L298" i="3" l="1"/>
  <c r="T299" i="3"/>
  <c r="AG299" i="3" l="1"/>
  <c r="U298" i="3"/>
  <c r="E299" i="3" s="1"/>
  <c r="H299" i="3" s="1"/>
  <c r="AH299" i="3"/>
  <c r="Y297" i="3"/>
  <c r="D299" i="3" l="1"/>
  <c r="G299" i="3" s="1"/>
  <c r="K299" i="3"/>
  <c r="AE299" i="3" s="1"/>
  <c r="F299" i="3" l="1"/>
  <c r="I299" i="3"/>
  <c r="J299" i="3"/>
  <c r="AD299" i="3" s="1"/>
  <c r="M299" i="3"/>
  <c r="N299" i="3" s="1"/>
  <c r="V299" i="3"/>
  <c r="A300" i="3"/>
  <c r="B300" i="3" s="1"/>
  <c r="W299" i="3" l="1"/>
  <c r="L299" i="3"/>
  <c r="Z300" i="3"/>
  <c r="P300" i="3"/>
  <c r="Q300" i="3" s="1"/>
  <c r="R300" i="3" s="1"/>
  <c r="S300" i="3" s="1"/>
  <c r="AA300" i="3"/>
  <c r="AC300" i="3"/>
  <c r="U299" i="3" l="1"/>
  <c r="Y298" i="3"/>
  <c r="T300" i="3"/>
  <c r="E300" i="3" l="1"/>
  <c r="H300" i="3" s="1"/>
  <c r="K300" i="3" s="1"/>
  <c r="AE300" i="3" s="1"/>
  <c r="AH300" i="3"/>
  <c r="AG300" i="3"/>
  <c r="D300" i="3"/>
  <c r="F300" i="3" l="1"/>
  <c r="G300" i="3"/>
  <c r="V300" i="3"/>
  <c r="A301" i="3"/>
  <c r="B301" i="3" s="1"/>
  <c r="I300" i="3" l="1"/>
  <c r="W300" i="3" s="1"/>
  <c r="J300" i="3"/>
  <c r="AD300" i="3" s="1"/>
  <c r="M300" i="3"/>
  <c r="N300" i="3" s="1"/>
  <c r="AC301" i="3"/>
  <c r="Z301" i="3"/>
  <c r="AA301" i="3"/>
  <c r="P301" i="3"/>
  <c r="Q301" i="3" s="1"/>
  <c r="R301" i="3" s="1"/>
  <c r="S301" i="3" s="1"/>
  <c r="L300" i="3" l="1"/>
  <c r="T301" i="3"/>
  <c r="AH301" i="3" l="1"/>
  <c r="U300" i="3"/>
  <c r="D301" i="3" s="1"/>
  <c r="AG301" i="3"/>
  <c r="Y299" i="3"/>
  <c r="E301" i="3" l="1"/>
  <c r="H301" i="3" s="1"/>
  <c r="K301" i="3" s="1"/>
  <c r="AE301" i="3" s="1"/>
  <c r="G301" i="3"/>
  <c r="F301" i="3" l="1"/>
  <c r="I301" i="3"/>
  <c r="J301" i="3"/>
  <c r="AD301" i="3" s="1"/>
  <c r="M301" i="3"/>
  <c r="N301" i="3" s="1"/>
  <c r="V301" i="3"/>
  <c r="A302" i="3"/>
  <c r="B302" i="3" s="1"/>
  <c r="W301" i="3" l="1"/>
  <c r="L301" i="3"/>
  <c r="P302" i="3"/>
  <c r="Q302" i="3" s="1"/>
  <c r="R302" i="3" s="1"/>
  <c r="S302" i="3" s="1"/>
  <c r="AA302" i="3"/>
  <c r="AC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Z303" i="3"/>
  <c r="P303" i="3"/>
  <c r="Q303" i="3" s="1"/>
  <c r="R303" i="3" s="1"/>
  <c r="S303" i="3" s="1"/>
  <c r="AA303" i="3"/>
  <c r="AC303" i="3"/>
  <c r="L302" i="3" l="1"/>
  <c r="Y301" i="3" s="1"/>
  <c r="AD302" i="3"/>
  <c r="T303" i="3"/>
  <c r="U302" i="3" l="1"/>
  <c r="E303" i="3" s="1"/>
  <c r="H303" i="3" s="1"/>
  <c r="K303" i="3" s="1"/>
  <c r="AE303" i="3" s="1"/>
  <c r="AH303" i="3"/>
  <c r="AG303" i="3"/>
  <c r="D303" i="3" l="1"/>
  <c r="G303" i="3" s="1"/>
  <c r="J303" i="3" s="1"/>
  <c r="AD303" i="3" s="1"/>
  <c r="V303" i="3"/>
  <c r="A304" i="3"/>
  <c r="B304" i="3" s="1"/>
  <c r="M303" i="3" l="1"/>
  <c r="N303" i="3" s="1"/>
  <c r="I303" i="3"/>
  <c r="F303" i="3"/>
  <c r="W303" i="3"/>
  <c r="L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U304" i="3" l="1"/>
  <c r="Y303" i="3"/>
  <c r="T305" i="3"/>
  <c r="AG305" i="3" s="1"/>
  <c r="AH305" i="3" l="1"/>
  <c r="E305" i="3"/>
  <c r="H305" i="3" s="1"/>
  <c r="K305" i="3" s="1"/>
  <c r="AE305" i="3" s="1"/>
  <c r="D305" i="3"/>
  <c r="V305" i="3" l="1"/>
  <c r="A306" i="3"/>
  <c r="B306" i="3" s="1"/>
  <c r="F305" i="3"/>
  <c r="G305" i="3"/>
  <c r="I305" i="3" l="1"/>
  <c r="W305" i="3" s="1"/>
  <c r="J305" i="3"/>
  <c r="AD305" i="3" s="1"/>
  <c r="M305" i="3"/>
  <c r="N305" i="3" s="1"/>
  <c r="AA306" i="3"/>
  <c r="Z306" i="3"/>
  <c r="P306" i="3"/>
  <c r="Q306" i="3" s="1"/>
  <c r="R306" i="3" s="1"/>
  <c r="S306" i="3" s="1"/>
  <c r="AC306" i="3"/>
  <c r="T306" i="3" l="1"/>
  <c r="L305" i="3"/>
  <c r="U305" i="3" l="1"/>
  <c r="E306" i="3" s="1"/>
  <c r="H306" i="3" s="1"/>
  <c r="AH306" i="3"/>
  <c r="AG306" i="3"/>
  <c r="Y304" i="3"/>
  <c r="D306" i="3" l="1"/>
  <c r="G306" i="3" s="1"/>
  <c r="K306" i="3"/>
  <c r="AE306" i="3" s="1"/>
  <c r="F306" i="3" l="1"/>
  <c r="I306" i="3"/>
  <c r="J306" i="3"/>
  <c r="AD306" i="3" s="1"/>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AD309" i="3" s="1"/>
  <c r="M309" i="3"/>
  <c r="N309" i="3" s="1"/>
  <c r="W309" i="3" l="1"/>
  <c r="L309" i="3"/>
  <c r="AC310" i="3"/>
  <c r="Z310" i="3"/>
  <c r="AA310" i="3"/>
  <c r="P310" i="3"/>
  <c r="Q310" i="3" s="1"/>
  <c r="R310" i="3" s="1"/>
  <c r="S310" i="3" s="1"/>
  <c r="T310" i="3" l="1"/>
  <c r="AH310" i="3" s="1"/>
  <c r="U309" i="3"/>
  <c r="Y308" i="3"/>
  <c r="AG310" i="3" l="1"/>
  <c r="E310" i="3"/>
  <c r="H310" i="3" s="1"/>
  <c r="D310" i="3"/>
  <c r="K310" i="3" l="1"/>
  <c r="AE310" i="3" s="1"/>
  <c r="F310" i="3"/>
  <c r="G310" i="3"/>
  <c r="I310" i="3" l="1"/>
  <c r="J310" i="3"/>
  <c r="AD310" i="3" s="1"/>
  <c r="M310" i="3"/>
  <c r="N310" i="3" s="1"/>
  <c r="V310" i="3"/>
  <c r="A311" i="3"/>
  <c r="B311" i="3" s="1"/>
  <c r="W310" i="3" l="1"/>
  <c r="L310" i="3"/>
  <c r="AA311" i="3"/>
  <c r="Z311" i="3"/>
  <c r="P311" i="3"/>
  <c r="Q311" i="3" s="1"/>
  <c r="R311" i="3" s="1"/>
  <c r="S311" i="3" s="1"/>
  <c r="AC311" i="3"/>
  <c r="T311" i="3" l="1"/>
  <c r="AH311" i="3" s="1"/>
  <c r="U310" i="3"/>
  <c r="Y309" i="3"/>
  <c r="D311" i="3" l="1"/>
  <c r="G311" i="3" s="1"/>
  <c r="E311" i="3"/>
  <c r="H311" i="3" s="1"/>
  <c r="AG311" i="3"/>
  <c r="I311" i="3" l="1"/>
  <c r="J311" i="3"/>
  <c r="AD311" i="3" s="1"/>
  <c r="M311" i="3"/>
  <c r="N311" i="3" s="1"/>
  <c r="K311" i="3"/>
  <c r="AE311" i="3" s="1"/>
  <c r="F311" i="3"/>
  <c r="V311" i="3" l="1"/>
  <c r="W311" i="3" s="1"/>
  <c r="A312" i="3"/>
  <c r="B312" i="3" s="1"/>
  <c r="L311" i="3"/>
  <c r="U311" i="3" l="1"/>
  <c r="Y310" i="3"/>
  <c r="AA312" i="3"/>
  <c r="Z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AD312" i="3" s="1"/>
  <c r="M312" i="3"/>
  <c r="N312" i="3" s="1"/>
  <c r="Z313" i="3"/>
  <c r="AC313" i="3"/>
  <c r="P313" i="3"/>
  <c r="Q313" i="3" s="1"/>
  <c r="R313" i="3" s="1"/>
  <c r="S313" i="3" s="1"/>
  <c r="AA313" i="3"/>
  <c r="T313" i="3" l="1"/>
  <c r="L312" i="3"/>
  <c r="AG313" i="3" l="1"/>
  <c r="AH313" i="3"/>
  <c r="U312" i="3"/>
  <c r="D313" i="3" s="1"/>
  <c r="Y311" i="3"/>
  <c r="E313" i="3" l="1"/>
  <c r="H313" i="3" s="1"/>
  <c r="K313" i="3" s="1"/>
  <c r="AE313" i="3" s="1"/>
  <c r="G313" i="3"/>
  <c r="F313" i="3" l="1"/>
  <c r="I313" i="3"/>
  <c r="J313" i="3"/>
  <c r="AD313" i="3" s="1"/>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A315" i="3"/>
  <c r="AC315" i="3"/>
  <c r="T315" i="3" l="1"/>
  <c r="D315" i="3" s="1"/>
  <c r="AH315" i="3" l="1"/>
  <c r="AG315" i="3"/>
  <c r="E315" i="3"/>
  <c r="H315" i="3" s="1"/>
  <c r="K315" i="3" s="1"/>
  <c r="AE315" i="3" s="1"/>
  <c r="G315" i="3"/>
  <c r="F315" i="3" l="1"/>
  <c r="I315" i="3"/>
  <c r="J315" i="3"/>
  <c r="AD315" i="3" s="1"/>
  <c r="M315" i="3"/>
  <c r="N315" i="3" s="1"/>
  <c r="V315" i="3"/>
  <c r="A316" i="3"/>
  <c r="B316" i="3" s="1"/>
  <c r="W315" i="3" l="1"/>
  <c r="L315" i="3"/>
  <c r="Z316" i="3"/>
  <c r="AC316" i="3"/>
  <c r="P316" i="3"/>
  <c r="Q316" i="3" s="1"/>
  <c r="R316" i="3" s="1"/>
  <c r="S316" i="3" s="1"/>
  <c r="AA316" i="3"/>
  <c r="U315" i="3" l="1"/>
  <c r="Y314" i="3"/>
  <c r="T316" i="3"/>
  <c r="AG316" i="3" s="1"/>
  <c r="D316" i="3" l="1"/>
  <c r="AH316" i="3"/>
  <c r="E316" i="3"/>
  <c r="H316" i="3" s="1"/>
  <c r="F316" i="3" l="1"/>
  <c r="G316" i="3"/>
  <c r="K316" i="3"/>
  <c r="AE316" i="3" s="1"/>
  <c r="V316" i="3" l="1"/>
  <c r="A317" i="3"/>
  <c r="B317" i="3" s="1"/>
  <c r="I316" i="3"/>
  <c r="J316" i="3"/>
  <c r="AD316" i="3" s="1"/>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A319" i="3"/>
  <c r="T319" i="3" l="1"/>
  <c r="L318" i="3"/>
  <c r="U318" i="3" l="1"/>
  <c r="E319" i="3" s="1"/>
  <c r="H319" i="3" s="1"/>
  <c r="AH319" i="3"/>
  <c r="AG319" i="3"/>
  <c r="Y317" i="3"/>
  <c r="D319" i="3" l="1"/>
  <c r="G319" i="3" s="1"/>
  <c r="K319" i="3"/>
  <c r="AE319" i="3" s="1"/>
  <c r="F319" i="3" l="1"/>
  <c r="V319" i="3"/>
  <c r="A320" i="3"/>
  <c r="B320" i="3" s="1"/>
  <c r="I319" i="3"/>
  <c r="J319" i="3"/>
  <c r="AD319" i="3" s="1"/>
  <c r="M319" i="3"/>
  <c r="N319" i="3" s="1"/>
  <c r="L319" i="3" l="1"/>
  <c r="W319" i="3"/>
  <c r="AA320" i="3"/>
  <c r="AC320" i="3"/>
  <c r="P320" i="3"/>
  <c r="Q320" i="3" s="1"/>
  <c r="R320" i="3" s="1"/>
  <c r="S320" i="3" s="1"/>
  <c r="Z320" i="3"/>
  <c r="U319" i="3" l="1"/>
  <c r="Y318" i="3"/>
  <c r="T320" i="3"/>
  <c r="AH320" i="3" s="1"/>
  <c r="D320" i="3" l="1"/>
  <c r="AG320" i="3"/>
  <c r="E320" i="3"/>
  <c r="H320" i="3" s="1"/>
  <c r="F320" i="3" l="1"/>
  <c r="G320" i="3"/>
  <c r="K320" i="3"/>
  <c r="AE320" i="3" s="1"/>
  <c r="I320" i="3" l="1"/>
  <c r="J320" i="3"/>
  <c r="AD320" i="3" s="1"/>
  <c r="M320" i="3"/>
  <c r="N320" i="3" s="1"/>
  <c r="V320" i="3"/>
  <c r="A321" i="3"/>
  <c r="B321" i="3" s="1"/>
  <c r="W320" i="3" l="1"/>
  <c r="L320" i="3"/>
  <c r="AC321" i="3"/>
  <c r="AA321" i="3"/>
  <c r="Z321" i="3"/>
  <c r="P321" i="3"/>
  <c r="Q321" i="3" s="1"/>
  <c r="R321" i="3" s="1"/>
  <c r="S321" i="3" s="1"/>
  <c r="U320" i="3" l="1"/>
  <c r="Y319" i="3"/>
  <c r="T321" i="3"/>
  <c r="D321" i="3" l="1"/>
  <c r="G321" i="3" s="1"/>
  <c r="AH321" i="3"/>
  <c r="E321" i="3"/>
  <c r="H321" i="3" s="1"/>
  <c r="AG321" i="3"/>
  <c r="F321" i="3" l="1"/>
  <c r="I321" i="3"/>
  <c r="J321" i="3"/>
  <c r="AD321" i="3" s="1"/>
  <c r="M321" i="3"/>
  <c r="N321" i="3" s="1"/>
  <c r="K321" i="3"/>
  <c r="AE321" i="3" s="1"/>
  <c r="V321" i="3" l="1"/>
  <c r="W321" i="3" s="1"/>
  <c r="A322" i="3"/>
  <c r="B322" i="3" s="1"/>
  <c r="L321" i="3"/>
  <c r="U321" i="3" l="1"/>
  <c r="Y320" i="3"/>
  <c r="P322" i="3"/>
  <c r="Q322" i="3" s="1"/>
  <c r="R322" i="3" s="1"/>
  <c r="S322" i="3" s="1"/>
  <c r="Z322" i="3"/>
  <c r="AC322" i="3"/>
  <c r="AA322" i="3"/>
  <c r="T322" i="3" l="1"/>
  <c r="AH322" i="3" s="1"/>
  <c r="E322" i="3" l="1"/>
  <c r="H322" i="3" s="1"/>
  <c r="K322" i="3" s="1"/>
  <c r="AE322" i="3" s="1"/>
  <c r="AG322" i="3"/>
  <c r="D322" i="3"/>
  <c r="V322" i="3" l="1"/>
  <c r="A323" i="3"/>
  <c r="B323" i="3" s="1"/>
  <c r="F322" i="3"/>
  <c r="G322" i="3"/>
  <c r="I322" i="3" l="1"/>
  <c r="W322" i="3" s="1"/>
  <c r="J322" i="3"/>
  <c r="AD322" i="3" s="1"/>
  <c r="M322" i="3"/>
  <c r="N322" i="3" s="1"/>
  <c r="P323" i="3"/>
  <c r="Q323" i="3" s="1"/>
  <c r="R323" i="3" s="1"/>
  <c r="S323" i="3" s="1"/>
  <c r="AA323" i="3"/>
  <c r="Z323" i="3"/>
  <c r="AC323" i="3"/>
  <c r="T323" i="3" l="1"/>
  <c r="L322" i="3"/>
  <c r="AH323" i="3" l="1"/>
  <c r="U322" i="3"/>
  <c r="D323" i="3" s="1"/>
  <c r="AG323" i="3"/>
  <c r="Y321" i="3"/>
  <c r="G323" i="3" l="1"/>
  <c r="E323" i="3"/>
  <c r="H323" i="3" s="1"/>
  <c r="F323" i="3" l="1"/>
  <c r="K323" i="3"/>
  <c r="AE323" i="3" s="1"/>
  <c r="I323" i="3"/>
  <c r="J323" i="3"/>
  <c r="AD323" i="3" s="1"/>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AD372" i="3"/>
  <c r="L371" i="3" l="1"/>
  <c r="T372" i="3"/>
  <c r="U371" i="3" l="1"/>
  <c r="E372" i="3" s="1"/>
  <c r="H372" i="3" s="1"/>
  <c r="AG372" i="3"/>
  <c r="AH372" i="3"/>
  <c r="Y370" i="3"/>
  <c r="D372" i="3" l="1"/>
  <c r="F372" i="3" s="1"/>
  <c r="K372" i="3"/>
  <c r="AE372" i="3" s="1"/>
  <c r="G372" i="3" l="1"/>
  <c r="M372" i="3" s="1"/>
  <c r="N372" i="3" s="1"/>
  <c r="V372" i="3"/>
  <c r="A373" i="3"/>
  <c r="B373" i="3" s="1"/>
  <c r="J372" i="3" l="1"/>
  <c r="L372" i="3" s="1"/>
  <c r="I372" i="3"/>
  <c r="W372" i="3" s="1"/>
  <c r="AD373" i="3"/>
  <c r="Z373" i="3"/>
  <c r="AC373" i="3"/>
  <c r="P373" i="3"/>
  <c r="Q373" i="3" s="1"/>
  <c r="R373" i="3" s="1"/>
  <c r="S373" i="3" s="1"/>
  <c r="AA373" i="3"/>
  <c r="U372" i="3" l="1"/>
  <c r="Y371" i="3"/>
  <c r="T373" i="3"/>
  <c r="AH373" i="3" s="1"/>
  <c r="D373" i="3" l="1"/>
  <c r="G373" i="3" s="1"/>
  <c r="E373" i="3"/>
  <c r="H373" i="3" s="1"/>
  <c r="AG373" i="3"/>
  <c r="F373" i="3" l="1"/>
  <c r="I373" i="3"/>
  <c r="J373" i="3"/>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AD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L375" i="3" s="1"/>
  <c r="W375" i="3"/>
  <c r="AA376" i="3"/>
  <c r="P376" i="3"/>
  <c r="Q376" i="3" s="1"/>
  <c r="R376" i="3" s="1"/>
  <c r="S376" i="3" s="1"/>
  <c r="AC376" i="3"/>
  <c r="Z376" i="3"/>
  <c r="AD376" i="3"/>
  <c r="T376" i="3" l="1"/>
  <c r="U375" i="3"/>
  <c r="Y374" i="3"/>
  <c r="D376" i="3" l="1"/>
  <c r="G376" i="3" s="1"/>
  <c r="AG376" i="3"/>
  <c r="AH376" i="3"/>
  <c r="E376" i="3"/>
  <c r="H376" i="3" s="1"/>
  <c r="F376" i="3" l="1"/>
  <c r="I376" i="3"/>
  <c r="J376" i="3"/>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P379" i="3"/>
  <c r="Q379" i="3" s="1"/>
  <c r="R379" i="3" s="1"/>
  <c r="S379" i="3" s="1"/>
  <c r="AC379" i="3"/>
  <c r="U378" i="3" l="1"/>
  <c r="Y377" i="3"/>
  <c r="T379" i="3"/>
  <c r="AH379" i="3" s="1"/>
  <c r="E379" i="3" l="1"/>
  <c r="H379" i="3" s="1"/>
  <c r="K379" i="3" s="1"/>
  <c r="AE379" i="3" s="1"/>
  <c r="D379" i="3"/>
  <c r="G379" i="3" s="1"/>
  <c r="AG379" i="3"/>
  <c r="F379" i="3" l="1"/>
  <c r="I379" i="3"/>
  <c r="J379" i="3"/>
  <c r="AD379" i="3" s="1"/>
  <c r="M379" i="3"/>
  <c r="N379" i="3" s="1"/>
  <c r="V379" i="3"/>
  <c r="A380" i="3"/>
  <c r="B380" i="3" s="1"/>
  <c r="W379" i="3" l="1"/>
  <c r="L379" i="3"/>
  <c r="Z380" i="3"/>
  <c r="P380" i="3"/>
  <c r="Q380" i="3" s="1"/>
  <c r="R380" i="3" s="1"/>
  <c r="S380" i="3" s="1"/>
  <c r="AC380" i="3"/>
  <c r="AA380" i="3"/>
  <c r="T380" i="3" l="1"/>
  <c r="AH380" i="3" s="1"/>
  <c r="U379" i="3"/>
  <c r="Y378" i="3"/>
  <c r="AG380" i="3" l="1"/>
  <c r="E380" i="3"/>
  <c r="H380" i="3" s="1"/>
  <c r="K380" i="3" s="1"/>
  <c r="AE380" i="3" s="1"/>
  <c r="D380" i="3"/>
  <c r="V380" i="3" l="1"/>
  <c r="A381" i="3"/>
  <c r="B381" i="3" s="1"/>
  <c r="F380" i="3"/>
  <c r="G380" i="3"/>
  <c r="I380" i="3" l="1"/>
  <c r="W380" i="3" s="1"/>
  <c r="J380" i="3"/>
  <c r="AD380" i="3" s="1"/>
  <c r="M380" i="3"/>
  <c r="N380" i="3" s="1"/>
  <c r="Z381" i="3"/>
  <c r="AA381" i="3"/>
  <c r="AC381" i="3"/>
  <c r="P381" i="3"/>
  <c r="Q381" i="3" s="1"/>
  <c r="R381" i="3" s="1"/>
  <c r="S381" i="3" s="1"/>
  <c r="T381" i="3" l="1"/>
  <c r="L380" i="3"/>
  <c r="U380" i="3" l="1"/>
  <c r="E381" i="3" s="1"/>
  <c r="H381" i="3" s="1"/>
  <c r="AH381" i="3"/>
  <c r="AG381" i="3"/>
  <c r="Y379" i="3"/>
  <c r="K381" i="3" l="1"/>
  <c r="AE381" i="3" s="1"/>
  <c r="D381" i="3"/>
  <c r="V381" i="3" l="1"/>
  <c r="A382" i="3"/>
  <c r="B382" i="3" s="1"/>
  <c r="F381" i="3"/>
  <c r="G381" i="3"/>
  <c r="I381" i="3" l="1"/>
  <c r="W381" i="3" s="1"/>
  <c r="J381" i="3"/>
  <c r="AD381" i="3" s="1"/>
  <c r="M381" i="3"/>
  <c r="N381" i="3" s="1"/>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AD382" i="3" s="1"/>
  <c r="M382" i="3"/>
  <c r="N382" i="3" s="1"/>
  <c r="V382" i="3"/>
  <c r="A383" i="3"/>
  <c r="B383" i="3" s="1"/>
  <c r="W382" i="3" l="1"/>
  <c r="L382"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AD383" i="3" s="1"/>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Z385" i="3"/>
  <c r="AC385" i="3"/>
  <c r="AA385" i="3"/>
  <c r="U384" i="3" l="1"/>
  <c r="Y383" i="3"/>
  <c r="T385" i="3"/>
  <c r="AG385" i="3" s="1"/>
  <c r="D385" i="3" l="1"/>
  <c r="G385" i="3" s="1"/>
  <c r="E385" i="3"/>
  <c r="H385" i="3" s="1"/>
  <c r="K385" i="3" s="1"/>
  <c r="AE385" i="3" s="1"/>
  <c r="AH385" i="3"/>
  <c r="F385" i="3" l="1"/>
  <c r="V385" i="3"/>
  <c r="A386" i="3"/>
  <c r="B386" i="3" s="1"/>
  <c r="I385" i="3"/>
  <c r="J385" i="3"/>
  <c r="AD385" i="3" s="1"/>
  <c r="M385" i="3"/>
  <c r="N385" i="3" s="1"/>
  <c r="L385" i="3" l="1"/>
  <c r="W385" i="3"/>
  <c r="AC386" i="3"/>
  <c r="P386" i="3"/>
  <c r="Q386" i="3" s="1"/>
  <c r="R386" i="3" s="1"/>
  <c r="S386" i="3" s="1"/>
  <c r="AA386" i="3"/>
  <c r="Z386" i="3"/>
  <c r="T386" i="3" l="1"/>
  <c r="AH386" i="3" s="1"/>
  <c r="U385" i="3"/>
  <c r="Y384" i="3"/>
  <c r="D386" i="3" l="1"/>
  <c r="E386" i="3"/>
  <c r="H386" i="3" s="1"/>
  <c r="AG386" i="3"/>
  <c r="F386" i="3" l="1"/>
  <c r="G386" i="3"/>
  <c r="K386" i="3"/>
  <c r="AE386" i="3" s="1"/>
  <c r="I386" i="3" l="1"/>
  <c r="J386" i="3"/>
  <c r="AD386" i="3" s="1"/>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C389" i="3"/>
  <c r="Z389" i="3"/>
  <c r="T389" i="3" l="1"/>
  <c r="L388" i="3"/>
  <c r="U388" i="3" l="1"/>
  <c r="E389" i="3" s="1"/>
  <c r="H389" i="3" s="1"/>
  <c r="AH389" i="3"/>
  <c r="AG389" i="3"/>
  <c r="Y387" i="3"/>
  <c r="D389" i="3" l="1"/>
  <c r="G389" i="3" s="1"/>
  <c r="K389" i="3"/>
  <c r="AE389" i="3" s="1"/>
  <c r="F389" i="3" l="1"/>
  <c r="V389" i="3"/>
  <c r="A390" i="3"/>
  <c r="B390" i="3" s="1"/>
  <c r="I389" i="3"/>
  <c r="J389" i="3"/>
  <c r="AD389" i="3" s="1"/>
  <c r="M389" i="3"/>
  <c r="N389" i="3" s="1"/>
  <c r="W389" i="3" l="1"/>
  <c r="L389" i="3"/>
  <c r="P390" i="3"/>
  <c r="Q390" i="3" s="1"/>
  <c r="R390" i="3" s="1"/>
  <c r="S390" i="3" s="1"/>
  <c r="AC390" i="3"/>
  <c r="AA390" i="3"/>
  <c r="Z390" i="3"/>
  <c r="U389" i="3" l="1"/>
  <c r="Y388" i="3"/>
  <c r="T390" i="3"/>
  <c r="AG390" i="3" s="1"/>
  <c r="D390" i="3" l="1"/>
  <c r="AH390" i="3"/>
  <c r="E390" i="3"/>
  <c r="H390" i="3" s="1"/>
  <c r="F390" i="3" l="1"/>
  <c r="G390" i="3"/>
  <c r="K390" i="3"/>
  <c r="AE390" i="3" s="1"/>
  <c r="I390" i="3" l="1"/>
  <c r="J390" i="3"/>
  <c r="AD390" i="3" s="1"/>
  <c r="M390" i="3"/>
  <c r="N390" i="3" s="1"/>
  <c r="V390" i="3"/>
  <c r="A391" i="3"/>
  <c r="B391" i="3" s="1"/>
  <c r="W390" i="3" l="1"/>
  <c r="L390" i="3"/>
  <c r="AC391" i="3"/>
  <c r="AA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AD391" i="3" s="1"/>
  <c r="M391" i="3"/>
  <c r="N391" i="3" s="1"/>
  <c r="Z392" i="3"/>
  <c r="P392" i="3"/>
  <c r="Q392" i="3" s="1"/>
  <c r="R392" i="3" s="1"/>
  <c r="S392" i="3" s="1"/>
  <c r="AA392" i="3"/>
  <c r="AC392" i="3"/>
  <c r="T392" i="3" l="1"/>
  <c r="L391" i="3"/>
  <c r="U391" i="3" l="1"/>
  <c r="D392" i="3" s="1"/>
  <c r="AH392" i="3"/>
  <c r="AG392" i="3"/>
  <c r="Y390" i="3"/>
  <c r="G392" i="3" l="1"/>
  <c r="E392" i="3"/>
  <c r="H392" i="3" s="1"/>
  <c r="F392" i="3" l="1"/>
  <c r="I392" i="3"/>
  <c r="J392" i="3"/>
  <c r="AD392" i="3" s="1"/>
  <c r="M392" i="3"/>
  <c r="N392" i="3" s="1"/>
  <c r="K392" i="3"/>
  <c r="AE392" i="3" s="1"/>
  <c r="V392" i="3" l="1"/>
  <c r="W392" i="3" s="1"/>
  <c r="A393" i="3"/>
  <c r="B393" i="3" s="1"/>
  <c r="L392" i="3"/>
  <c r="U392" i="3" l="1"/>
  <c r="Y391"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AD393" i="3" s="1"/>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AD395" i="3" s="1"/>
  <c r="M395" i="3"/>
  <c r="N395" i="3" s="1"/>
  <c r="W395" i="3" l="1"/>
  <c r="L395" i="3"/>
  <c r="AA396" i="3"/>
  <c r="Z396" i="3"/>
  <c r="P396" i="3"/>
  <c r="Q396" i="3" s="1"/>
  <c r="R396" i="3" s="1"/>
  <c r="S396" i="3" s="1"/>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AD396" i="3" s="1"/>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A399" i="3"/>
  <c r="AC399" i="3"/>
  <c r="U398" i="3" l="1"/>
  <c r="Y397" i="3"/>
  <c r="T399" i="3"/>
  <c r="AH399" i="3" s="1"/>
  <c r="D399" i="3" l="1"/>
  <c r="G399" i="3" s="1"/>
  <c r="AG399" i="3"/>
  <c r="E399" i="3"/>
  <c r="H399" i="3" s="1"/>
  <c r="F399" i="3" l="1"/>
  <c r="I399" i="3"/>
  <c r="J399" i="3"/>
  <c r="AD399" i="3" s="1"/>
  <c r="M399" i="3"/>
  <c r="N399" i="3" s="1"/>
  <c r="K399" i="3"/>
  <c r="AE399" i="3" s="1"/>
  <c r="V399" i="3" l="1"/>
  <c r="W399" i="3" s="1"/>
  <c r="A400" i="3"/>
  <c r="B400" i="3" s="1"/>
  <c r="L399" i="3"/>
  <c r="U399" i="3" l="1"/>
  <c r="Y398"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AD400" i="3" s="1"/>
  <c r="M400" i="3"/>
  <c r="N400" i="3" s="1"/>
  <c r="W400" i="3" l="1"/>
  <c r="L400" i="3"/>
  <c r="AA401" i="3"/>
  <c r="Z401" i="3"/>
  <c r="AC401" i="3"/>
  <c r="P401" i="3"/>
  <c r="Q401" i="3" s="1"/>
  <c r="R401" i="3" s="1"/>
  <c r="S401" i="3" s="1"/>
  <c r="U400" i="3" l="1"/>
  <c r="Y399" i="3"/>
  <c r="T401" i="3"/>
  <c r="AG401" i="3" s="1"/>
  <c r="D401" i="3" l="1"/>
  <c r="E401" i="3"/>
  <c r="H401" i="3" s="1"/>
  <c r="K401" i="3" s="1"/>
  <c r="AE401" i="3" s="1"/>
  <c r="AH401" i="3"/>
  <c r="F401" i="3" l="1"/>
  <c r="G401" i="3"/>
  <c r="J401" i="3" s="1"/>
  <c r="AD401" i="3" s="1"/>
  <c r="V401" i="3"/>
  <c r="A402" i="3"/>
  <c r="B402" i="3" s="1"/>
  <c r="M401" i="3" l="1"/>
  <c r="N401" i="3" s="1"/>
  <c r="I401" i="3"/>
  <c r="W401" i="3" s="1"/>
  <c r="L401" i="3"/>
  <c r="AA402" i="3"/>
  <c r="AC402" i="3"/>
  <c r="Z402" i="3"/>
  <c r="P402" i="3"/>
  <c r="Q402" i="3" s="1"/>
  <c r="R402" i="3" s="1"/>
  <c r="S402" i="3" s="1"/>
  <c r="U401" i="3" l="1"/>
  <c r="Y400" i="3"/>
  <c r="T402" i="3"/>
  <c r="AG402" i="3" s="1"/>
  <c r="AH402" i="3" l="1"/>
  <c r="E402" i="3"/>
  <c r="H402" i="3" s="1"/>
  <c r="K402" i="3" s="1"/>
  <c r="AE402" i="3" s="1"/>
  <c r="D402" i="3"/>
  <c r="G402" i="3" s="1"/>
  <c r="F402" i="3" l="1"/>
  <c r="I402" i="3"/>
  <c r="J402" i="3"/>
  <c r="AD402" i="3" s="1"/>
  <c r="M402" i="3"/>
  <c r="N402" i="3" s="1"/>
  <c r="V402" i="3"/>
  <c r="A403" i="3"/>
  <c r="B403" i="3" s="1"/>
  <c r="W402" i="3" l="1"/>
  <c r="L402" i="3"/>
  <c r="AC403" i="3"/>
  <c r="AA403" i="3"/>
  <c r="P403" i="3"/>
  <c r="Q403" i="3" s="1"/>
  <c r="R403" i="3" s="1"/>
  <c r="S403" i="3" s="1"/>
  <c r="Z403" i="3"/>
  <c r="T403" i="3" l="1"/>
  <c r="AH403" i="3" s="1"/>
  <c r="U402" i="3"/>
  <c r="Y401" i="3"/>
  <c r="AG403" i="3" l="1"/>
  <c r="D403" i="3"/>
  <c r="E403" i="3"/>
  <c r="H403" i="3" s="1"/>
  <c r="F403" i="3" l="1"/>
  <c r="G403" i="3"/>
  <c r="K403" i="3"/>
  <c r="AE403" i="3" s="1"/>
  <c r="V403" i="3" l="1"/>
  <c r="A404" i="3"/>
  <c r="B404" i="3" s="1"/>
  <c r="I403" i="3"/>
  <c r="J403" i="3"/>
  <c r="AD403" i="3" s="1"/>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D405" i="3"/>
  <c r="AA405" i="3"/>
  <c r="U404" i="3" l="1"/>
  <c r="Y403" i="3"/>
  <c r="T405" i="3"/>
  <c r="E405" i="3" l="1"/>
  <c r="H405" i="3" s="1"/>
  <c r="K405" i="3" s="1"/>
  <c r="AE405" i="3" s="1"/>
  <c r="AH405" i="3"/>
  <c r="D405" i="3"/>
  <c r="AG405" i="3"/>
  <c r="F405" i="3" l="1"/>
  <c r="G405" i="3"/>
  <c r="V405" i="3"/>
  <c r="A406" i="3"/>
  <c r="B406" i="3" s="1"/>
  <c r="AD406" i="3" l="1"/>
  <c r="AA406" i="3"/>
  <c r="AC406" i="3"/>
  <c r="Z406" i="3"/>
  <c r="P406" i="3"/>
  <c r="Q406" i="3" s="1"/>
  <c r="R406" i="3" s="1"/>
  <c r="S406" i="3" s="1"/>
  <c r="I405" i="3"/>
  <c r="W405" i="3" s="1"/>
  <c r="J405" i="3"/>
  <c r="M405" i="3"/>
  <c r="N405" i="3" s="1"/>
  <c r="T406" i="3" l="1"/>
  <c r="L405" i="3"/>
  <c r="U405" i="3" l="1"/>
  <c r="E406" i="3" s="1"/>
  <c r="H406" i="3" s="1"/>
  <c r="AH406" i="3"/>
  <c r="AG406" i="3"/>
  <c r="Y404" i="3"/>
  <c r="K406" i="3" l="1"/>
  <c r="AE406" i="3" s="1"/>
  <c r="D406" i="3"/>
  <c r="V406" i="3" l="1"/>
  <c r="A407" i="3"/>
  <c r="B407" i="3" s="1"/>
  <c r="F406" i="3"/>
  <c r="G406" i="3"/>
  <c r="I406" i="3" l="1"/>
  <c r="W406" i="3" s="1"/>
  <c r="J406" i="3"/>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AD409" i="3"/>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AD410" i="3"/>
  <c r="Z410" i="3"/>
  <c r="I409" i="3"/>
  <c r="W409" i="3" s="1"/>
  <c r="J409" i="3"/>
  <c r="M409" i="3"/>
  <c r="N409" i="3" s="1"/>
  <c r="T410" i="3" l="1"/>
  <c r="L409" i="3"/>
  <c r="AG410" i="3" l="1"/>
  <c r="U409" i="3"/>
  <c r="D410" i="3" s="1"/>
  <c r="AH410" i="3"/>
  <c r="Y408" i="3"/>
  <c r="E410" i="3" l="1"/>
  <c r="H410" i="3" s="1"/>
  <c r="K410" i="3" s="1"/>
  <c r="AE410" i="3" s="1"/>
  <c r="G410" i="3"/>
  <c r="F410" i="3" l="1"/>
  <c r="I410" i="3"/>
  <c r="J410" i="3"/>
  <c r="M410" i="3"/>
  <c r="N410" i="3" s="1"/>
  <c r="V410" i="3"/>
  <c r="A411" i="3"/>
  <c r="B411" i="3" s="1"/>
  <c r="W410" i="3" l="1"/>
  <c r="L410" i="3"/>
  <c r="AC411" i="3"/>
  <c r="P411" i="3"/>
  <c r="Q411" i="3" s="1"/>
  <c r="R411" i="3" s="1"/>
  <c r="S411" i="3" s="1"/>
  <c r="AA411" i="3"/>
  <c r="Z411" i="3"/>
  <c r="AD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AD412" i="3"/>
  <c r="I411" i="3"/>
  <c r="W411" i="3" s="1"/>
  <c r="J411" i="3"/>
  <c r="M411" i="3"/>
  <c r="N411" i="3" s="1"/>
  <c r="T412" i="3" l="1"/>
  <c r="L411" i="3"/>
  <c r="U411" i="3" l="1"/>
  <c r="D412" i="3" s="1"/>
  <c r="AG412" i="3"/>
  <c r="AH412" i="3"/>
  <c r="Y410" i="3"/>
  <c r="G412" i="3" l="1"/>
  <c r="E412" i="3"/>
  <c r="H412" i="3" s="1"/>
  <c r="F412" i="3" l="1"/>
  <c r="I412" i="3"/>
  <c r="J412" i="3"/>
  <c r="M412" i="3"/>
  <c r="N412" i="3" s="1"/>
  <c r="K412" i="3"/>
  <c r="AE412" i="3" s="1"/>
  <c r="V412" i="3" l="1"/>
  <c r="W412" i="3" s="1"/>
  <c r="A413" i="3"/>
  <c r="B413" i="3" s="1"/>
  <c r="L412" i="3"/>
  <c r="U412" i="3" l="1"/>
  <c r="Y411" i="3"/>
  <c r="Z413" i="3"/>
  <c r="P413" i="3"/>
  <c r="Q413" i="3" s="1"/>
  <c r="R413" i="3" s="1"/>
  <c r="S413" i="3" s="1"/>
  <c r="AA413" i="3"/>
  <c r="AC413" i="3"/>
  <c r="AD413" i="3"/>
  <c r="T413" i="3" l="1"/>
  <c r="D413" i="3" s="1"/>
  <c r="E413" i="3" l="1"/>
  <c r="H413" i="3" s="1"/>
  <c r="K413" i="3" s="1"/>
  <c r="AE413" i="3" s="1"/>
  <c r="AH413" i="3"/>
  <c r="G413" i="3"/>
  <c r="AG413" i="3"/>
  <c r="F413" i="3" l="1"/>
  <c r="I413" i="3"/>
  <c r="J413" i="3"/>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AD425" i="3"/>
  <c r="U424" i="3" l="1"/>
  <c r="Y423" i="3"/>
  <c r="T425" i="3"/>
  <c r="E425" i="3" l="1"/>
  <c r="H425" i="3" s="1"/>
  <c r="K425" i="3" s="1"/>
  <c r="AE425" i="3" s="1"/>
  <c r="D425" i="3"/>
  <c r="G425" i="3" s="1"/>
  <c r="AH425" i="3"/>
  <c r="AG425" i="3"/>
  <c r="F425" i="3" l="1"/>
  <c r="I425" i="3"/>
  <c r="J425" i="3"/>
  <c r="M425" i="3"/>
  <c r="N425" i="3" s="1"/>
  <c r="V425" i="3"/>
  <c r="A426" i="3"/>
  <c r="B426" i="3" s="1"/>
  <c r="L425" i="3" l="1"/>
  <c r="W425" i="3"/>
  <c r="P426" i="3"/>
  <c r="Q426" i="3" s="1"/>
  <c r="R426" i="3" s="1"/>
  <c r="S426" i="3" s="1"/>
  <c r="AA426" i="3"/>
  <c r="AD426" i="3"/>
  <c r="Z426" i="3"/>
  <c r="AC426" i="3"/>
  <c r="U425" i="3" l="1"/>
  <c r="Y424" i="3"/>
  <c r="T426" i="3"/>
  <c r="AH426" i="3" s="1"/>
  <c r="E426" i="3" l="1"/>
  <c r="H426" i="3" s="1"/>
  <c r="D426" i="3"/>
  <c r="AG426" i="3"/>
  <c r="K426" i="3" l="1"/>
  <c r="AE426" i="3" s="1"/>
  <c r="F426" i="3"/>
  <c r="G426" i="3"/>
  <c r="V426" i="3" l="1"/>
  <c r="A427" i="3"/>
  <c r="B427" i="3" s="1"/>
  <c r="I426" i="3"/>
  <c r="J426" i="3"/>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AD429" i="3"/>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M429" i="3"/>
  <c r="N429" i="3" s="1"/>
  <c r="V429" i="3"/>
  <c r="A430" i="3"/>
  <c r="B430" i="3" s="1"/>
  <c r="L429" i="3" l="1"/>
  <c r="W429" i="3"/>
  <c r="AA430" i="3"/>
  <c r="Z430" i="3"/>
  <c r="P430" i="3"/>
  <c r="Q430" i="3" s="1"/>
  <c r="R430" i="3" s="1"/>
  <c r="S430" i="3" s="1"/>
  <c r="AC430" i="3"/>
  <c r="AD430" i="3"/>
  <c r="U429" i="3" l="1"/>
  <c r="Y428" i="3"/>
  <c r="T430" i="3"/>
  <c r="D430" i="3" l="1"/>
  <c r="G430" i="3" s="1"/>
  <c r="AH430" i="3"/>
  <c r="E430" i="3"/>
  <c r="H430" i="3" s="1"/>
  <c r="AG430" i="3"/>
  <c r="F430" i="3" l="1"/>
  <c r="I430" i="3"/>
  <c r="J430" i="3"/>
  <c r="M430" i="3"/>
  <c r="N430" i="3" s="1"/>
  <c r="K430" i="3"/>
  <c r="AE430" i="3" s="1"/>
  <c r="V430" i="3" l="1"/>
  <c r="W430" i="3" s="1"/>
  <c r="A431" i="3"/>
  <c r="B431" i="3" s="1"/>
  <c r="L430" i="3"/>
  <c r="U430" i="3" l="1"/>
  <c r="Y429" i="3"/>
  <c r="AC431" i="3"/>
  <c r="Z431" i="3"/>
  <c r="P431" i="3"/>
  <c r="Q431" i="3" s="1"/>
  <c r="R431" i="3" s="1"/>
  <c r="S431" i="3" s="1"/>
  <c r="AA431" i="3"/>
  <c r="AD431" i="3"/>
  <c r="T431" i="3" l="1"/>
  <c r="AH431" i="3" s="1"/>
  <c r="E431" i="3" l="1"/>
  <c r="H431" i="3" s="1"/>
  <c r="AG431" i="3"/>
  <c r="D431" i="3"/>
  <c r="K431" i="3" l="1"/>
  <c r="AE431" i="3" s="1"/>
  <c r="F431" i="3"/>
  <c r="G431" i="3"/>
  <c r="V431" i="3" l="1"/>
  <c r="A432" i="3"/>
  <c r="B432" i="3" s="1"/>
  <c r="I431" i="3"/>
  <c r="J431" i="3"/>
  <c r="M431" i="3"/>
  <c r="N431" i="3" s="1"/>
  <c r="W431" i="3" l="1"/>
  <c r="L431" i="3"/>
  <c r="AA432" i="3"/>
  <c r="P432" i="3"/>
  <c r="Q432" i="3" s="1"/>
  <c r="R432" i="3" s="1"/>
  <c r="S432" i="3" s="1"/>
  <c r="AC432" i="3"/>
  <c r="Z432" i="3"/>
  <c r="AD432" i="3"/>
  <c r="T432" i="3" l="1"/>
  <c r="AH432" i="3" s="1"/>
  <c r="U431" i="3"/>
  <c r="Y430" i="3"/>
  <c r="AG432" i="3" l="1"/>
  <c r="E432" i="3"/>
  <c r="H432" i="3" s="1"/>
  <c r="D432" i="3"/>
  <c r="K432" i="3" l="1"/>
  <c r="AE432" i="3" s="1"/>
  <c r="F432" i="3"/>
  <c r="G432" i="3"/>
  <c r="I432" i="3" l="1"/>
  <c r="J432" i="3"/>
  <c r="M432" i="3"/>
  <c r="N432" i="3" s="1"/>
  <c r="V432" i="3"/>
  <c r="A433" i="3"/>
  <c r="B433" i="3" s="1"/>
  <c r="W432" i="3" l="1"/>
  <c r="L432" i="3"/>
  <c r="P433" i="3"/>
  <c r="Q433" i="3" s="1"/>
  <c r="R433" i="3" s="1"/>
  <c r="S433" i="3" s="1"/>
  <c r="AC433" i="3"/>
  <c r="Z433" i="3"/>
  <c r="AA433" i="3"/>
  <c r="AD433" i="3"/>
  <c r="U432" i="3" l="1"/>
  <c r="Y431" i="3"/>
  <c r="T433" i="3"/>
  <c r="E433" i="3" l="1"/>
  <c r="H433" i="3" s="1"/>
  <c r="K433" i="3" s="1"/>
  <c r="AE433" i="3" s="1"/>
  <c r="D433" i="3"/>
  <c r="AG433" i="3"/>
  <c r="AH433" i="3"/>
  <c r="F433" i="3" l="1"/>
  <c r="G433" i="3"/>
  <c r="M433" i="3" s="1"/>
  <c r="N433" i="3" s="1"/>
  <c r="V433" i="3"/>
  <c r="A434" i="3"/>
  <c r="B434" i="3" s="1"/>
  <c r="I433" i="3" l="1"/>
  <c r="W433" i="3" s="1"/>
  <c r="J433" i="3"/>
  <c r="L433" i="3" s="1"/>
  <c r="P434" i="3"/>
  <c r="Q434" i="3" s="1"/>
  <c r="R434" i="3" s="1"/>
  <c r="S434" i="3" s="1"/>
  <c r="Z434" i="3"/>
  <c r="AA434" i="3"/>
  <c r="AC434" i="3"/>
  <c r="U433" i="3" l="1"/>
  <c r="Y432" i="3"/>
  <c r="T434" i="3"/>
  <c r="AH434" i="3" s="1"/>
  <c r="E434" i="3" l="1"/>
  <c r="H434" i="3" s="1"/>
  <c r="K434" i="3" s="1"/>
  <c r="AE434" i="3" s="1"/>
  <c r="AG434" i="3"/>
  <c r="D434" i="3"/>
  <c r="F434" i="3" l="1"/>
  <c r="G434" i="3"/>
  <c r="M434" i="3" s="1"/>
  <c r="N434" i="3" s="1"/>
  <c r="V434" i="3"/>
  <c r="A435" i="3"/>
  <c r="B435" i="3" s="1"/>
  <c r="I434" i="3" l="1"/>
  <c r="W434" i="3" s="1"/>
  <c r="J434" i="3"/>
  <c r="P435" i="3"/>
  <c r="Q435" i="3" s="1"/>
  <c r="R435" i="3" s="1"/>
  <c r="S435" i="3" s="1"/>
  <c r="AA435" i="3"/>
  <c r="AD435" i="3"/>
  <c r="AC435" i="3"/>
  <c r="Z435" i="3"/>
  <c r="L434" i="3" l="1"/>
  <c r="Y433" i="3" s="1"/>
  <c r="AD434" i="3"/>
  <c r="T435" i="3"/>
  <c r="U434" i="3" l="1"/>
  <c r="E435" i="3" s="1"/>
  <c r="H435" i="3" s="1"/>
  <c r="AG435" i="3"/>
  <c r="AH435" i="3"/>
  <c r="D435" i="3" l="1"/>
  <c r="G435" i="3" s="1"/>
  <c r="I435" i="3" s="1"/>
  <c r="K435" i="3"/>
  <c r="AE435" i="3" s="1"/>
  <c r="J435" i="3" l="1"/>
  <c r="L435" i="3" s="1"/>
  <c r="M435" i="3"/>
  <c r="N435" i="3" s="1"/>
  <c r="F435" i="3"/>
  <c r="V435" i="3"/>
  <c r="W435" i="3" s="1"/>
  <c r="A436" i="3"/>
  <c r="B436" i="3" s="1"/>
  <c r="AC436" i="3" l="1"/>
  <c r="Z436" i="3"/>
  <c r="P436" i="3"/>
  <c r="Q436" i="3" s="1"/>
  <c r="R436" i="3" s="1"/>
  <c r="S436" i="3" s="1"/>
  <c r="AA436" i="3"/>
  <c r="AD436" i="3"/>
  <c r="U435" i="3"/>
  <c r="Y434" i="3"/>
  <c r="T436" i="3" l="1"/>
  <c r="E436" i="3" l="1"/>
  <c r="H436" i="3" s="1"/>
  <c r="D436" i="3"/>
  <c r="AH436" i="3"/>
  <c r="AG436" i="3"/>
  <c r="F436" i="3" l="1"/>
  <c r="G436" i="3"/>
  <c r="K436" i="3"/>
  <c r="AE436" i="3" s="1"/>
  <c r="I436" i="3" l="1"/>
  <c r="J436" i="3"/>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D439" i="3"/>
  <c r="AC439" i="3"/>
  <c r="AA439" i="3"/>
  <c r="T439" i="3" l="1"/>
  <c r="L438" i="3"/>
  <c r="AG439" i="3" l="1"/>
  <c r="AH439" i="3"/>
  <c r="U438" i="3"/>
  <c r="E439" i="3" s="1"/>
  <c r="H439" i="3" s="1"/>
  <c r="Y437" i="3"/>
  <c r="D439" i="3" l="1"/>
  <c r="G439" i="3" s="1"/>
  <c r="K439" i="3"/>
  <c r="AE439" i="3" s="1"/>
  <c r="F439" i="3" l="1"/>
  <c r="V439" i="3"/>
  <c r="A440" i="3"/>
  <c r="B440" i="3" s="1"/>
  <c r="I439" i="3"/>
  <c r="J439" i="3"/>
  <c r="M439" i="3"/>
  <c r="N439" i="3" s="1"/>
  <c r="W439" i="3" l="1"/>
  <c r="L439" i="3"/>
  <c r="Z440" i="3"/>
  <c r="AC440" i="3"/>
  <c r="P440" i="3"/>
  <c r="Q440" i="3" s="1"/>
  <c r="R440" i="3" s="1"/>
  <c r="S440" i="3" s="1"/>
  <c r="AA440" i="3"/>
  <c r="AD440" i="3"/>
  <c r="T440" i="3" l="1"/>
  <c r="AH440" i="3" s="1"/>
  <c r="U439" i="3"/>
  <c r="Y438" i="3"/>
  <c r="AG440" i="3" l="1"/>
  <c r="D440" i="3"/>
  <c r="E440" i="3"/>
  <c r="H440" i="3" s="1"/>
  <c r="K440" i="3" l="1"/>
  <c r="AE440" i="3" s="1"/>
  <c r="F440" i="3"/>
  <c r="G440" i="3"/>
  <c r="I440" i="3" l="1"/>
  <c r="J440" i="3"/>
  <c r="M440" i="3"/>
  <c r="N440" i="3" s="1"/>
  <c r="V440" i="3"/>
  <c r="A441" i="3"/>
  <c r="B441" i="3" s="1"/>
  <c r="W440" i="3" l="1"/>
  <c r="L440" i="3"/>
  <c r="P441" i="3"/>
  <c r="Q441" i="3" s="1"/>
  <c r="R441" i="3" s="1"/>
  <c r="S441" i="3" s="1"/>
  <c r="AD441" i="3"/>
  <c r="AC441" i="3"/>
  <c r="Z441" i="3"/>
  <c r="AA441" i="3"/>
  <c r="T441" i="3" l="1"/>
  <c r="AH441" i="3" s="1"/>
  <c r="U440" i="3"/>
  <c r="Y439" i="3"/>
  <c r="E441" i="3" l="1"/>
  <c r="H441" i="3" s="1"/>
  <c r="K441" i="3" s="1"/>
  <c r="AE441" i="3" s="1"/>
  <c r="AG441" i="3"/>
  <c r="D441" i="3"/>
  <c r="V441" i="3" l="1"/>
  <c r="A442" i="3"/>
  <c r="B442" i="3" s="1"/>
  <c r="F441" i="3"/>
  <c r="G441" i="3"/>
  <c r="I441" i="3" l="1"/>
  <c r="W441" i="3" s="1"/>
  <c r="J441" i="3"/>
  <c r="M441" i="3"/>
  <c r="N441" i="3" s="1"/>
  <c r="AC442" i="3"/>
  <c r="AD442" i="3"/>
  <c r="AA442" i="3"/>
  <c r="P442" i="3"/>
  <c r="Q442" i="3" s="1"/>
  <c r="R442" i="3" s="1"/>
  <c r="S442" i="3" s="1"/>
  <c r="Z442" i="3"/>
  <c r="T442" i="3" l="1"/>
  <c r="L441" i="3"/>
  <c r="U441" i="3" l="1"/>
  <c r="D442" i="3" s="1"/>
  <c r="AH442" i="3"/>
  <c r="AG442" i="3"/>
  <c r="Y440" i="3"/>
  <c r="G442" i="3" l="1"/>
  <c r="E442" i="3"/>
  <c r="H442" i="3" s="1"/>
  <c r="I442" i="3" l="1"/>
  <c r="J442" i="3"/>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D449" i="3"/>
  <c r="AA449" i="3"/>
  <c r="Z449" i="3"/>
  <c r="AC449" i="3"/>
  <c r="T449" i="3" l="1"/>
  <c r="D449" i="3" s="1"/>
  <c r="G449" i="3" l="1"/>
  <c r="AG449" i="3"/>
  <c r="AH449" i="3"/>
  <c r="E449" i="3"/>
  <c r="H449" i="3" s="1"/>
  <c r="K449" i="3" l="1"/>
  <c r="AE449" i="3" s="1"/>
  <c r="F449" i="3"/>
  <c r="I449" i="3"/>
  <c r="J449" i="3"/>
  <c r="M449" i="3"/>
  <c r="N449" i="3" s="1"/>
  <c r="L449" i="3" l="1"/>
  <c r="V449" i="3"/>
  <c r="W449" i="3" s="1"/>
  <c r="A450" i="3"/>
  <c r="B450" i="3" s="1"/>
  <c r="P450" i="3" l="1"/>
  <c r="Q450" i="3" s="1"/>
  <c r="R450" i="3" s="1"/>
  <c r="S450" i="3" s="1"/>
  <c r="AD450" i="3"/>
  <c r="Z450" i="3"/>
  <c r="AC450" i="3"/>
  <c r="AA450" i="3"/>
  <c r="U449" i="3"/>
  <c r="Y448" i="3"/>
  <c r="T450" i="3" l="1"/>
  <c r="D450" i="3" s="1"/>
  <c r="AH450" i="3" l="1"/>
  <c r="G450" i="3"/>
  <c r="E450" i="3"/>
  <c r="H450" i="3" s="1"/>
  <c r="AG450" i="3"/>
  <c r="F450" i="3" l="1"/>
  <c r="I450" i="3"/>
  <c r="J450" i="3"/>
  <c r="M450" i="3"/>
  <c r="N450" i="3" s="1"/>
  <c r="K450" i="3"/>
  <c r="AE450" i="3" s="1"/>
  <c r="V450" i="3" l="1"/>
  <c r="W450" i="3" s="1"/>
  <c r="A451" i="3"/>
  <c r="B451" i="3" s="1"/>
  <c r="L450" i="3"/>
  <c r="U450" i="3" l="1"/>
  <c r="Y449" i="3"/>
  <c r="P451" i="3"/>
  <c r="Q451" i="3" s="1"/>
  <c r="R451" i="3" s="1"/>
  <c r="S451" i="3" s="1"/>
  <c r="Z451" i="3"/>
  <c r="AD451" i="3"/>
  <c r="AA451" i="3"/>
  <c r="AC451" i="3"/>
  <c r="T451" i="3" l="1"/>
  <c r="AG451" i="3" s="1"/>
  <c r="E451" i="3" l="1"/>
  <c r="H451" i="3" s="1"/>
  <c r="K451" i="3" s="1"/>
  <c r="AE451" i="3" s="1"/>
  <c r="AH451" i="3"/>
  <c r="D451" i="3"/>
  <c r="V451" i="3" l="1"/>
  <c r="A452" i="3"/>
  <c r="B452" i="3" s="1"/>
  <c r="F451" i="3"/>
  <c r="G451" i="3"/>
  <c r="I451" i="3" l="1"/>
  <c r="W451" i="3" s="1"/>
  <c r="J451" i="3"/>
  <c r="M451" i="3"/>
  <c r="N451" i="3" s="1"/>
  <c r="AA452" i="3"/>
  <c r="P452" i="3"/>
  <c r="Q452" i="3" s="1"/>
  <c r="R452" i="3" s="1"/>
  <c r="S452" i="3" s="1"/>
  <c r="AC452" i="3"/>
  <c r="Z452" i="3"/>
  <c r="AD452" i="3"/>
  <c r="T452" i="3" l="1"/>
  <c r="L451" i="3"/>
  <c r="U451" i="3" l="1"/>
  <c r="D452" i="3" s="1"/>
  <c r="AH452" i="3"/>
  <c r="AG452" i="3"/>
  <c r="Y450" i="3"/>
  <c r="E452" i="3" l="1"/>
  <c r="H452" i="3" s="1"/>
  <c r="K452" i="3" s="1"/>
  <c r="AE452" i="3" s="1"/>
  <c r="G452" i="3"/>
  <c r="F452" i="3" l="1"/>
  <c r="I452" i="3"/>
  <c r="J452" i="3"/>
  <c r="M452" i="3"/>
  <c r="N452" i="3" s="1"/>
  <c r="V452" i="3"/>
  <c r="A453" i="3"/>
  <c r="B453" i="3" s="1"/>
  <c r="W452" i="3" l="1"/>
  <c r="L452" i="3"/>
  <c r="AA453" i="3"/>
  <c r="P453" i="3"/>
  <c r="Q453" i="3" s="1"/>
  <c r="R453" i="3" s="1"/>
  <c r="S453" i="3" s="1"/>
  <c r="AC453" i="3"/>
  <c r="AD453" i="3"/>
  <c r="Z453" i="3"/>
  <c r="U452" i="3" l="1"/>
  <c r="Y451" i="3"/>
  <c r="T453" i="3"/>
  <c r="AH453" i="3" s="1"/>
  <c r="AG453" i="3" l="1"/>
  <c r="E453" i="3"/>
  <c r="H453" i="3" s="1"/>
  <c r="D453" i="3"/>
  <c r="K453" i="3" l="1"/>
  <c r="AE453" i="3" s="1"/>
  <c r="F453" i="3"/>
  <c r="G453" i="3"/>
  <c r="I453" i="3" l="1"/>
  <c r="J453" i="3"/>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D455" i="3"/>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M455" i="3"/>
  <c r="N455" i="3" s="1"/>
  <c r="V455" i="3"/>
  <c r="A456" i="3"/>
  <c r="B456" i="3" s="1"/>
  <c r="W455" i="3" l="1"/>
  <c r="L455" i="3"/>
  <c r="AC456" i="3"/>
  <c r="P456" i="3"/>
  <c r="Q456" i="3" s="1"/>
  <c r="R456" i="3" s="1"/>
  <c r="S456" i="3" s="1"/>
  <c r="AD456" i="3"/>
  <c r="Z456" i="3"/>
  <c r="AA456" i="3"/>
  <c r="U455" i="3" l="1"/>
  <c r="Y454" i="3"/>
  <c r="T456" i="3"/>
  <c r="AG456" i="3" s="1"/>
  <c r="D456" i="3" l="1"/>
  <c r="G456" i="3" s="1"/>
  <c r="AH456" i="3"/>
  <c r="E456" i="3"/>
  <c r="H456" i="3" s="1"/>
  <c r="I456" i="3" l="1"/>
  <c r="J456" i="3"/>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D459" i="3"/>
  <c r="AC459" i="3"/>
  <c r="T459" i="3" l="1"/>
  <c r="AH459" i="3" s="1"/>
  <c r="U458" i="3"/>
  <c r="Y457" i="3"/>
  <c r="AG459" i="3" l="1"/>
  <c r="D459" i="3"/>
  <c r="E459" i="3"/>
  <c r="H459" i="3" s="1"/>
  <c r="K459" i="3" l="1"/>
  <c r="AE459" i="3" s="1"/>
  <c r="F459" i="3"/>
  <c r="G459" i="3"/>
  <c r="I459" i="3" l="1"/>
  <c r="J459" i="3"/>
  <c r="M459" i="3"/>
  <c r="N459" i="3" s="1"/>
  <c r="V459" i="3"/>
  <c r="A460" i="3"/>
  <c r="B460" i="3" s="1"/>
  <c r="W459" i="3" l="1"/>
  <c r="L459" i="3"/>
  <c r="P460" i="3"/>
  <c r="Q460" i="3" s="1"/>
  <c r="R460" i="3" s="1"/>
  <c r="S460" i="3" s="1"/>
  <c r="AD460" i="3"/>
  <c r="Z460" i="3"/>
  <c r="AA460" i="3"/>
  <c r="AC460" i="3"/>
  <c r="U459" i="3" l="1"/>
  <c r="Y458" i="3"/>
  <c r="T460" i="3"/>
  <c r="D460" i="3" l="1"/>
  <c r="G460" i="3" s="1"/>
  <c r="AH460" i="3"/>
  <c r="E460" i="3"/>
  <c r="H460" i="3" s="1"/>
  <c r="AG460" i="3"/>
  <c r="F460" i="3" l="1"/>
  <c r="I460" i="3"/>
  <c r="J460" i="3"/>
  <c r="M460" i="3"/>
  <c r="N460" i="3" s="1"/>
  <c r="K460" i="3"/>
  <c r="AE460" i="3" s="1"/>
  <c r="V460" i="3" l="1"/>
  <c r="W460" i="3" s="1"/>
  <c r="A461" i="3"/>
  <c r="B461" i="3" s="1"/>
  <c r="L460" i="3"/>
  <c r="U460" i="3" l="1"/>
  <c r="Y459" i="3"/>
  <c r="AC461" i="3"/>
  <c r="Z461" i="3"/>
  <c r="P461" i="3"/>
  <c r="Q461" i="3" s="1"/>
  <c r="R461" i="3" s="1"/>
  <c r="S461" i="3" s="1"/>
  <c r="AA461" i="3"/>
  <c r="AD461" i="3"/>
  <c r="T461" i="3" l="1"/>
  <c r="D461" i="3" s="1"/>
  <c r="AG461" i="3" l="1"/>
  <c r="G461" i="3"/>
  <c r="AH461" i="3"/>
  <c r="E461" i="3"/>
  <c r="H461" i="3" s="1"/>
  <c r="F461" i="3" l="1"/>
  <c r="I461" i="3"/>
  <c r="J461" i="3"/>
  <c r="M461" i="3"/>
  <c r="N461" i="3" s="1"/>
  <c r="K461" i="3"/>
  <c r="AE461" i="3" s="1"/>
  <c r="V461" i="3" l="1"/>
  <c r="W461" i="3" s="1"/>
  <c r="A462" i="3"/>
  <c r="B462" i="3" s="1"/>
  <c r="L461" i="3"/>
  <c r="U461" i="3" l="1"/>
  <c r="Y460" i="3"/>
  <c r="Z462" i="3"/>
  <c r="P462" i="3"/>
  <c r="Q462" i="3" s="1"/>
  <c r="R462" i="3" s="1"/>
  <c r="S462" i="3" s="1"/>
  <c r="AD462" i="3"/>
  <c r="AA462" i="3"/>
  <c r="AC462" i="3"/>
  <c r="T462" i="3" l="1"/>
  <c r="E462" i="3" s="1"/>
  <c r="H462" i="3" s="1"/>
  <c r="AG462" i="3" l="1"/>
  <c r="AH462" i="3"/>
  <c r="D462" i="3"/>
  <c r="G462" i="3" s="1"/>
  <c r="K462" i="3"/>
  <c r="AE462" i="3" s="1"/>
  <c r="F462" i="3" l="1"/>
  <c r="V462" i="3"/>
  <c r="A463" i="3"/>
  <c r="B463" i="3" s="1"/>
  <c r="I462" i="3"/>
  <c r="J462" i="3"/>
  <c r="M462" i="3"/>
  <c r="N462" i="3" s="1"/>
  <c r="W462" i="3" l="1"/>
  <c r="L462" i="3"/>
  <c r="P463" i="3"/>
  <c r="Q463" i="3" s="1"/>
  <c r="R463" i="3" s="1"/>
  <c r="S463" i="3" s="1"/>
  <c r="AC463" i="3"/>
  <c r="Z463" i="3"/>
  <c r="AA463" i="3"/>
  <c r="AD463" i="3"/>
  <c r="U462" i="3" l="1"/>
  <c r="Y461" i="3"/>
  <c r="T463" i="3"/>
  <c r="AH463" i="3" s="1"/>
  <c r="AG463" i="3" l="1"/>
  <c r="D463" i="3"/>
  <c r="E463" i="3"/>
  <c r="H463" i="3" s="1"/>
  <c r="F463" i="3" l="1"/>
  <c r="G463" i="3"/>
  <c r="K463" i="3"/>
  <c r="AE463" i="3" s="1"/>
  <c r="V463" i="3" l="1"/>
  <c r="A464" i="3"/>
  <c r="B464" i="3" s="1"/>
  <c r="I463" i="3"/>
  <c r="J463" i="3"/>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T465" i="3" l="1"/>
  <c r="AH465" i="3" s="1"/>
  <c r="U464" i="3"/>
  <c r="Y463" i="3"/>
  <c r="D465" i="3" l="1"/>
  <c r="G465" i="3" s="1"/>
  <c r="E465" i="3"/>
  <c r="H465" i="3" s="1"/>
  <c r="AG465" i="3"/>
  <c r="F465" i="3" l="1"/>
  <c r="I465" i="3"/>
  <c r="J465" i="3"/>
  <c r="AD465" i="3" s="1"/>
  <c r="M465" i="3"/>
  <c r="N465" i="3" s="1"/>
  <c r="K465" i="3"/>
  <c r="AE465" i="3" s="1"/>
  <c r="V465" i="3" l="1"/>
  <c r="W465" i="3" s="1"/>
  <c r="A466" i="3"/>
  <c r="B466" i="3" s="1"/>
  <c r="L465" i="3"/>
  <c r="U465" i="3" l="1"/>
  <c r="Y464" i="3"/>
  <c r="AA466" i="3"/>
  <c r="AC466" i="3"/>
  <c r="Z466" i="3"/>
  <c r="P466" i="3"/>
  <c r="Q466" i="3" s="1"/>
  <c r="R466" i="3" s="1"/>
  <c r="S466" i="3" s="1"/>
  <c r="T466" i="3" l="1"/>
  <c r="AH466" i="3" s="1"/>
  <c r="AG466" i="3" l="1"/>
  <c r="E466" i="3"/>
  <c r="H466" i="3" s="1"/>
  <c r="K466" i="3" s="1"/>
  <c r="AE466" i="3" s="1"/>
  <c r="D466" i="3"/>
  <c r="G466" i="3" s="1"/>
  <c r="F466" i="3" l="1"/>
  <c r="I466" i="3"/>
  <c r="J466" i="3"/>
  <c r="AD466" i="3" s="1"/>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A469" i="3"/>
  <c r="P469" i="3"/>
  <c r="Q469" i="3" s="1"/>
  <c r="R469" i="3" s="1"/>
  <c r="S469" i="3" s="1"/>
  <c r="Z469" i="3"/>
  <c r="AC469" i="3"/>
  <c r="U468" i="3" l="1"/>
  <c r="Y467" i="3"/>
  <c r="T469" i="3"/>
  <c r="AG469" i="3" s="1"/>
  <c r="D469" i="3" l="1"/>
  <c r="G469" i="3" s="1"/>
  <c r="AH469" i="3"/>
  <c r="E469" i="3"/>
  <c r="H469" i="3" s="1"/>
  <c r="K469" i="3" s="1"/>
  <c r="AE469" i="3" s="1"/>
  <c r="F469" i="3" l="1"/>
  <c r="I469" i="3"/>
  <c r="J469" i="3"/>
  <c r="AD469" i="3" s="1"/>
  <c r="M469" i="3"/>
  <c r="N469" i="3" s="1"/>
  <c r="V469" i="3"/>
  <c r="A470" i="3"/>
  <c r="B470" i="3" s="1"/>
  <c r="W469" i="3" l="1"/>
  <c r="L469" i="3"/>
  <c r="AC470" i="3"/>
  <c r="P470" i="3"/>
  <c r="Q470" i="3" s="1"/>
  <c r="R470" i="3" s="1"/>
  <c r="S470" i="3" s="1"/>
  <c r="AA470" i="3"/>
  <c r="Z470" i="3"/>
  <c r="U469" i="3" l="1"/>
  <c r="Y468" i="3"/>
  <c r="T470" i="3"/>
  <c r="D470" i="3" l="1"/>
  <c r="G470" i="3" s="1"/>
  <c r="AH470" i="3"/>
  <c r="AG470" i="3"/>
  <c r="E470" i="3"/>
  <c r="H470" i="3" s="1"/>
  <c r="K470" i="3" l="1"/>
  <c r="AE470" i="3" s="1"/>
  <c r="F470" i="3"/>
  <c r="I470" i="3"/>
  <c r="J470" i="3"/>
  <c r="AD470" i="3" s="1"/>
  <c r="M470" i="3"/>
  <c r="N470" i="3" s="1"/>
  <c r="V470" i="3" l="1"/>
  <c r="W470" i="3" s="1"/>
  <c r="A471" i="3"/>
  <c r="B471" i="3" s="1"/>
  <c r="L470" i="3"/>
  <c r="U470" i="3" l="1"/>
  <c r="Y469" i="3"/>
  <c r="Z471" i="3"/>
  <c r="AA471" i="3"/>
  <c r="AC471" i="3"/>
  <c r="P471" i="3"/>
  <c r="Q471" i="3" s="1"/>
  <c r="R471" i="3" s="1"/>
  <c r="S471" i="3" s="1"/>
  <c r="T471" i="3" l="1"/>
  <c r="AH471" i="3" s="1"/>
  <c r="AG471" i="3" l="1"/>
  <c r="E471" i="3"/>
  <c r="H471" i="3" s="1"/>
  <c r="D471" i="3"/>
  <c r="F471" i="3" l="1"/>
  <c r="G471" i="3"/>
  <c r="K471" i="3"/>
  <c r="AE471" i="3" s="1"/>
  <c r="V471" i="3" l="1"/>
  <c r="A472" i="3"/>
  <c r="B472" i="3" s="1"/>
  <c r="I471" i="3"/>
  <c r="J471" i="3"/>
  <c r="AD471" i="3" s="1"/>
  <c r="M471" i="3"/>
  <c r="N471" i="3" s="1"/>
  <c r="W471" i="3" l="1"/>
  <c r="L471" i="3"/>
  <c r="Z472" i="3"/>
  <c r="AA472" i="3"/>
  <c r="P472" i="3"/>
  <c r="Q472" i="3" s="1"/>
  <c r="R472" i="3" s="1"/>
  <c r="S472" i="3" s="1"/>
  <c r="AC472" i="3"/>
  <c r="U471" i="3" l="1"/>
  <c r="Y470" i="3"/>
  <c r="T472" i="3"/>
  <c r="E472" i="3" l="1"/>
  <c r="H472" i="3" s="1"/>
  <c r="K472" i="3" s="1"/>
  <c r="AE472" i="3" s="1"/>
  <c r="AG472" i="3"/>
  <c r="AH472" i="3"/>
  <c r="D472" i="3"/>
  <c r="V472" i="3" l="1"/>
  <c r="A473" i="3"/>
  <c r="B473" i="3" s="1"/>
  <c r="F472" i="3"/>
  <c r="G472" i="3"/>
  <c r="I472" i="3" l="1"/>
  <c r="W472" i="3" s="1"/>
  <c r="J472" i="3"/>
  <c r="AD472" i="3" s="1"/>
  <c r="M472" i="3"/>
  <c r="N472" i="3" s="1"/>
  <c r="AC473" i="3"/>
  <c r="P473" i="3"/>
  <c r="Q473" i="3" s="1"/>
  <c r="R473" i="3" s="1"/>
  <c r="S473" i="3" s="1"/>
  <c r="Z473" i="3"/>
  <c r="AA473" i="3"/>
  <c r="L472" i="3" l="1"/>
  <c r="T473" i="3"/>
  <c r="U472" i="3" l="1"/>
  <c r="D473" i="3" s="1"/>
  <c r="AH473" i="3"/>
  <c r="AG473" i="3"/>
  <c r="Y471" i="3"/>
  <c r="G473" i="3" l="1"/>
  <c r="E473" i="3"/>
  <c r="H473" i="3" s="1"/>
  <c r="F473" i="3" l="1"/>
  <c r="I473" i="3"/>
  <c r="J473" i="3"/>
  <c r="AD473" i="3" s="1"/>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D475" i="3"/>
  <c r="AA475" i="3"/>
  <c r="T475" i="3" l="1"/>
  <c r="AG475" i="3" s="1"/>
  <c r="AH475" i="3" l="1"/>
  <c r="E475" i="3"/>
  <c r="H475" i="3" s="1"/>
  <c r="K475" i="3" s="1"/>
  <c r="AE475" i="3" s="1"/>
  <c r="D475" i="3"/>
  <c r="F475" i="3" l="1"/>
  <c r="G475" i="3"/>
  <c r="M475" i="3" s="1"/>
  <c r="N475" i="3" s="1"/>
  <c r="V475" i="3"/>
  <c r="A476" i="3"/>
  <c r="B476" i="3" s="1"/>
  <c r="I475" i="3" l="1"/>
  <c r="W475" i="3" s="1"/>
  <c r="J475" i="3"/>
  <c r="L475" i="3" s="1"/>
  <c r="P476" i="3"/>
  <c r="Q476" i="3" s="1"/>
  <c r="R476" i="3" s="1"/>
  <c r="S476" i="3" s="1"/>
  <c r="AA476" i="3"/>
  <c r="AD476" i="3"/>
  <c r="Z476" i="3"/>
  <c r="AC476" i="3"/>
  <c r="U475" i="3" l="1"/>
  <c r="Y474" i="3"/>
  <c r="T476" i="3"/>
  <c r="AG476" i="3" s="1"/>
  <c r="D476" i="3" l="1"/>
  <c r="G476" i="3" s="1"/>
  <c r="E476" i="3"/>
  <c r="H476" i="3" s="1"/>
  <c r="K476" i="3" s="1"/>
  <c r="AE476" i="3" s="1"/>
  <c r="AH476" i="3"/>
  <c r="F476" i="3" l="1"/>
  <c r="V476" i="3"/>
  <c r="A477" i="3"/>
  <c r="B477" i="3" s="1"/>
  <c r="I476" i="3"/>
  <c r="J476" i="3"/>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D479" i="3"/>
  <c r="AC479" i="3"/>
  <c r="AA479" i="3"/>
  <c r="Z479" i="3"/>
  <c r="T479" i="3" l="1"/>
  <c r="L478" i="3"/>
  <c r="U478" i="3" l="1"/>
  <c r="E479" i="3" s="1"/>
  <c r="H479" i="3" s="1"/>
  <c r="AH479" i="3"/>
  <c r="AG479" i="3"/>
  <c r="Y477" i="3"/>
  <c r="D479" i="3" l="1"/>
  <c r="G479" i="3" s="1"/>
  <c r="K479" i="3"/>
  <c r="AE479" i="3" s="1"/>
  <c r="F479" i="3" l="1"/>
  <c r="I479" i="3"/>
  <c r="J479" i="3"/>
  <c r="M479" i="3"/>
  <c r="N479" i="3" s="1"/>
  <c r="V479" i="3"/>
  <c r="A480" i="3"/>
  <c r="B480" i="3" s="1"/>
  <c r="W479" i="3" l="1"/>
  <c r="AA480" i="3"/>
  <c r="P480" i="3"/>
  <c r="Q480" i="3" s="1"/>
  <c r="R480" i="3" s="1"/>
  <c r="S480" i="3" s="1"/>
  <c r="AD480" i="3"/>
  <c r="AC480" i="3"/>
  <c r="Z480" i="3"/>
  <c r="L479" i="3"/>
  <c r="U479" i="3" l="1"/>
  <c r="Y478" i="3"/>
  <c r="T480" i="3"/>
  <c r="E480" i="3" l="1"/>
  <c r="H480" i="3" s="1"/>
  <c r="K480" i="3" s="1"/>
  <c r="AE480" i="3" s="1"/>
  <c r="AH480" i="3"/>
  <c r="AG480" i="3"/>
  <c r="D480" i="3"/>
  <c r="V480" i="3" l="1"/>
  <c r="A481" i="3"/>
  <c r="B481" i="3" s="1"/>
  <c r="F480" i="3"/>
  <c r="G480" i="3"/>
  <c r="I480" i="3" l="1"/>
  <c r="W480" i="3" s="1"/>
  <c r="J480" i="3"/>
  <c r="M480" i="3"/>
  <c r="N480" i="3" s="1"/>
  <c r="P481" i="3"/>
  <c r="Q481" i="3" s="1"/>
  <c r="R481" i="3" s="1"/>
  <c r="S481" i="3" s="1"/>
  <c r="AC481" i="3"/>
  <c r="AA481" i="3"/>
  <c r="AD481" i="3"/>
  <c r="Z481" i="3"/>
  <c r="T481" i="3" l="1"/>
  <c r="L480" i="3"/>
  <c r="U480" i="3" l="1"/>
  <c r="D481" i="3" s="1"/>
  <c r="AG481" i="3"/>
  <c r="AH481" i="3"/>
  <c r="Y479" i="3"/>
  <c r="G481" i="3" l="1"/>
  <c r="E481" i="3"/>
  <c r="H481" i="3" s="1"/>
  <c r="K481" i="3" l="1"/>
  <c r="AE481" i="3" s="1"/>
  <c r="I481" i="3"/>
  <c r="J481" i="3"/>
  <c r="M481" i="3"/>
  <c r="N481" i="3" s="1"/>
  <c r="F481" i="3"/>
  <c r="V481" i="3" l="1"/>
  <c r="W481" i="3" s="1"/>
  <c r="A482" i="3"/>
  <c r="B482" i="3" s="1"/>
  <c r="L481" i="3"/>
  <c r="U481" i="3" l="1"/>
  <c r="Y480" i="3"/>
  <c r="AC482" i="3"/>
  <c r="AA482" i="3"/>
  <c r="P482" i="3"/>
  <c r="Q482" i="3" s="1"/>
  <c r="R482" i="3" s="1"/>
  <c r="S482" i="3" s="1"/>
  <c r="AD482" i="3"/>
  <c r="Z482" i="3"/>
  <c r="T482" i="3" l="1"/>
  <c r="D482" i="3" s="1"/>
  <c r="AG482" i="3" l="1"/>
  <c r="G482" i="3"/>
  <c r="AH482" i="3"/>
  <c r="E482" i="3"/>
  <c r="H482" i="3" s="1"/>
  <c r="F482" i="3" l="1"/>
  <c r="I482" i="3"/>
  <c r="J482" i="3"/>
  <c r="M482" i="3"/>
  <c r="N482" i="3" s="1"/>
  <c r="K482" i="3"/>
  <c r="AE482" i="3" s="1"/>
  <c r="V482" i="3" l="1"/>
  <c r="W482" i="3" s="1"/>
  <c r="A483" i="3"/>
  <c r="B483" i="3" s="1"/>
  <c r="L482" i="3"/>
  <c r="U482" i="3" l="1"/>
  <c r="Y481" i="3"/>
  <c r="P483" i="3"/>
  <c r="Q483" i="3" s="1"/>
  <c r="R483" i="3" s="1"/>
  <c r="S483" i="3" s="1"/>
  <c r="Z483" i="3"/>
  <c r="AC483" i="3"/>
  <c r="AD483" i="3"/>
  <c r="AA483" i="3"/>
  <c r="T483" i="3" l="1"/>
  <c r="E483" i="3" s="1"/>
  <c r="H483" i="3" s="1"/>
  <c r="AG483" i="3" l="1"/>
  <c r="AH483" i="3"/>
  <c r="D483" i="3"/>
  <c r="G483" i="3" s="1"/>
  <c r="K483" i="3"/>
  <c r="AE483" i="3" s="1"/>
  <c r="F483" i="3" l="1"/>
  <c r="I483" i="3"/>
  <c r="J483" i="3"/>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D485" i="3"/>
  <c r="AA485" i="3"/>
  <c r="AC485" i="3"/>
  <c r="Z485" i="3"/>
  <c r="U484" i="3" l="1"/>
  <c r="Y483" i="3"/>
  <c r="T485" i="3"/>
  <c r="D485" i="3" l="1"/>
  <c r="G485" i="3" s="1"/>
  <c r="AG485" i="3"/>
  <c r="AH485" i="3"/>
  <c r="E485" i="3"/>
  <c r="H485" i="3" s="1"/>
  <c r="K485" i="3" s="1"/>
  <c r="AE485" i="3" s="1"/>
  <c r="F485" i="3" l="1"/>
  <c r="I485" i="3"/>
  <c r="J485" i="3"/>
  <c r="M485" i="3"/>
  <c r="N485" i="3" s="1"/>
  <c r="V485" i="3"/>
  <c r="A486" i="3"/>
  <c r="B486" i="3" s="1"/>
  <c r="W485" i="3" l="1"/>
  <c r="L485" i="3"/>
  <c r="AA486" i="3"/>
  <c r="P486" i="3"/>
  <c r="Q486" i="3" s="1"/>
  <c r="R486" i="3" s="1"/>
  <c r="S486" i="3" s="1"/>
  <c r="AC486" i="3"/>
  <c r="AD486" i="3"/>
  <c r="Z486" i="3"/>
  <c r="T486" i="3" l="1"/>
  <c r="AH486" i="3" s="1"/>
  <c r="U485" i="3"/>
  <c r="Y484" i="3"/>
  <c r="D486" i="3" l="1"/>
  <c r="G486" i="3" s="1"/>
  <c r="AG486" i="3"/>
  <c r="E486" i="3"/>
  <c r="H486" i="3" s="1"/>
  <c r="K486" i="3" s="1"/>
  <c r="AE486" i="3" s="1"/>
  <c r="F486" i="3" l="1"/>
  <c r="V486" i="3"/>
  <c r="A487" i="3"/>
  <c r="B487" i="3" s="1"/>
  <c r="I486" i="3"/>
  <c r="J486" i="3"/>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AD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L489" i="3" s="1"/>
  <c r="Z490" i="3"/>
  <c r="AC490" i="3"/>
  <c r="P490" i="3"/>
  <c r="Q490" i="3" s="1"/>
  <c r="R490" i="3" s="1"/>
  <c r="S490" i="3" s="1"/>
  <c r="AD490" i="3"/>
  <c r="AA490" i="3"/>
  <c r="T490" i="3" l="1"/>
  <c r="AH490" i="3" s="1"/>
  <c r="U489" i="3"/>
  <c r="Y488" i="3"/>
  <c r="E490" i="3" l="1"/>
  <c r="H490" i="3" s="1"/>
  <c r="K490" i="3" s="1"/>
  <c r="AE490" i="3" s="1"/>
  <c r="D490" i="3"/>
  <c r="AG490" i="3"/>
  <c r="V490" i="3" l="1"/>
  <c r="A491" i="3"/>
  <c r="B491" i="3" s="1"/>
  <c r="F490" i="3"/>
  <c r="G490" i="3"/>
  <c r="I490" i="3" l="1"/>
  <c r="W490" i="3" s="1"/>
  <c r="J490" i="3"/>
  <c r="M490" i="3"/>
  <c r="N490" i="3" s="1"/>
  <c r="P491" i="3"/>
  <c r="Q491" i="3" s="1"/>
  <c r="R491" i="3" s="1"/>
  <c r="S491" i="3" s="1"/>
  <c r="Z491" i="3"/>
  <c r="AD491" i="3"/>
  <c r="AC491" i="3"/>
  <c r="AA491" i="3"/>
  <c r="T491" i="3" l="1"/>
  <c r="L490" i="3"/>
  <c r="AH491" i="3" l="1"/>
  <c r="U490" i="3"/>
  <c r="D491" i="3" s="1"/>
  <c r="AG491" i="3"/>
  <c r="Y489" i="3"/>
  <c r="E491" i="3" l="1"/>
  <c r="H491" i="3" s="1"/>
  <c r="K491" i="3" s="1"/>
  <c r="AE491" i="3" s="1"/>
  <c r="G491" i="3"/>
  <c r="F491" i="3" l="1"/>
  <c r="I491" i="3"/>
  <c r="J491" i="3"/>
  <c r="M491" i="3"/>
  <c r="N491" i="3" s="1"/>
  <c r="V491" i="3"/>
  <c r="A492" i="3"/>
  <c r="B492" i="3" s="1"/>
  <c r="W491" i="3" l="1"/>
  <c r="L491" i="3"/>
  <c r="AC492" i="3"/>
  <c r="AA492" i="3"/>
  <c r="P492" i="3"/>
  <c r="Q492" i="3" s="1"/>
  <c r="R492" i="3" s="1"/>
  <c r="S492" i="3" s="1"/>
  <c r="Z492" i="3"/>
  <c r="AD492" i="3"/>
  <c r="T492" i="3" l="1"/>
  <c r="U491" i="3"/>
  <c r="Y490" i="3"/>
  <c r="D492" i="3" l="1"/>
  <c r="G492" i="3" s="1"/>
  <c r="AH492" i="3"/>
  <c r="AG492" i="3"/>
  <c r="E492" i="3"/>
  <c r="H492" i="3" s="1"/>
  <c r="F492" i="3" l="1"/>
  <c r="I492" i="3"/>
  <c r="J492" i="3"/>
  <c r="M492" i="3"/>
  <c r="N492" i="3" s="1"/>
  <c r="K492" i="3"/>
  <c r="AE492" i="3" s="1"/>
  <c r="L492" i="3" l="1"/>
  <c r="V492" i="3"/>
  <c r="W492" i="3" s="1"/>
  <c r="A493" i="3"/>
  <c r="B493" i="3" s="1"/>
  <c r="U492" i="3" l="1"/>
  <c r="Y491" i="3"/>
  <c r="P493" i="3"/>
  <c r="Q493" i="3" s="1"/>
  <c r="R493" i="3" s="1"/>
  <c r="S493" i="3" s="1"/>
  <c r="AC493" i="3"/>
  <c r="AA493" i="3"/>
  <c r="Z493" i="3"/>
  <c r="AD493" i="3"/>
  <c r="T493" i="3" l="1"/>
  <c r="AH493" i="3" s="1"/>
  <c r="AG493" i="3" l="1"/>
  <c r="E493" i="3"/>
  <c r="H493" i="3" s="1"/>
  <c r="K493" i="3" s="1"/>
  <c r="AE493" i="3" s="1"/>
  <c r="D493" i="3"/>
  <c r="F493" i="3" l="1"/>
  <c r="G493" i="3"/>
  <c r="J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AD495" i="3" s="1"/>
  <c r="M495" i="3"/>
  <c r="N495" i="3" s="1"/>
  <c r="W495" i="3" l="1"/>
  <c r="L495"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AD496" i="3" s="1"/>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A499" i="3"/>
  <c r="Z499" i="3"/>
  <c r="T499" i="3" l="1"/>
  <c r="U498" i="3"/>
  <c r="Y497" i="3"/>
  <c r="D499" i="3" l="1"/>
  <c r="G499" i="3" s="1"/>
  <c r="AH499" i="3"/>
  <c r="E499" i="3"/>
  <c r="H499" i="3" s="1"/>
  <c r="AG499" i="3"/>
  <c r="F499" i="3" l="1"/>
  <c r="I499" i="3"/>
  <c r="J499" i="3"/>
  <c r="AD499" i="3" s="1"/>
  <c r="M499" i="3"/>
  <c r="N499" i="3" s="1"/>
  <c r="K499" i="3"/>
  <c r="AE499" i="3" s="1"/>
  <c r="V499" i="3" l="1"/>
  <c r="W499" i="3" s="1"/>
  <c r="A500" i="3"/>
  <c r="B500" i="3" s="1"/>
  <c r="L499" i="3"/>
  <c r="U499" i="3" l="1"/>
  <c r="Y498" i="3"/>
  <c r="AA500" i="3"/>
  <c r="AC500" i="3"/>
  <c r="P500" i="3"/>
  <c r="Q500" i="3" s="1"/>
  <c r="R500" i="3" s="1"/>
  <c r="S500" i="3" s="1"/>
  <c r="Z500" i="3"/>
  <c r="T500" i="3" l="1"/>
  <c r="AH500" i="3" s="1"/>
  <c r="D500" i="3" l="1"/>
  <c r="AG500" i="3"/>
  <c r="E500" i="3"/>
  <c r="H500" i="3" s="1"/>
  <c r="F500" i="3" l="1"/>
  <c r="G500" i="3"/>
  <c r="K500" i="3"/>
  <c r="AE500" i="3" s="1"/>
  <c r="I500" i="3" l="1"/>
  <c r="J500" i="3"/>
  <c r="AD500" i="3" s="1"/>
  <c r="M500" i="3"/>
  <c r="N500" i="3" s="1"/>
  <c r="V500" i="3"/>
  <c r="A501" i="3"/>
  <c r="B501" i="3" s="1"/>
  <c r="W500" i="3" l="1"/>
  <c r="L500" i="3"/>
  <c r="P501" i="3"/>
  <c r="Q501" i="3" s="1"/>
  <c r="R501" i="3" s="1"/>
  <c r="S501" i="3" s="1"/>
  <c r="AC501" i="3"/>
  <c r="Z501" i="3"/>
  <c r="AA501" i="3"/>
  <c r="U500" i="3" l="1"/>
  <c r="Y499" i="3"/>
  <c r="T501" i="3"/>
  <c r="D501" i="3" l="1"/>
  <c r="G501" i="3" s="1"/>
  <c r="E501" i="3"/>
  <c r="H501" i="3" s="1"/>
  <c r="K501" i="3" s="1"/>
  <c r="AE501" i="3" s="1"/>
  <c r="AG501" i="3"/>
  <c r="AH501" i="3"/>
  <c r="F501" i="3" l="1"/>
  <c r="I501" i="3"/>
  <c r="J501" i="3"/>
  <c r="AD501" i="3" s="1"/>
  <c r="M501" i="3"/>
  <c r="N501" i="3" s="1"/>
  <c r="V501" i="3"/>
  <c r="A502" i="3"/>
  <c r="B502" i="3" s="1"/>
  <c r="L501" i="3" l="1"/>
  <c r="W501" i="3"/>
  <c r="Z502" i="3"/>
  <c r="AA502" i="3"/>
  <c r="AC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AD502" i="3" s="1"/>
  <c r="M502" i="3"/>
  <c r="N502" i="3" s="1"/>
  <c r="AA503" i="3"/>
  <c r="P503" i="3"/>
  <c r="Q503" i="3" s="1"/>
  <c r="R503" i="3" s="1"/>
  <c r="S503" i="3" s="1"/>
  <c r="AC503" i="3"/>
  <c r="Z503" i="3"/>
  <c r="T503" i="3" l="1"/>
  <c r="L502" i="3"/>
  <c r="AG503" i="3" l="1"/>
  <c r="AH503" i="3"/>
  <c r="U502" i="3"/>
  <c r="E503" i="3" s="1"/>
  <c r="H503" i="3" s="1"/>
  <c r="Y501" i="3"/>
  <c r="D503" i="3" l="1"/>
  <c r="G503" i="3" s="1"/>
  <c r="K503" i="3"/>
  <c r="AE503" i="3" s="1"/>
  <c r="F503" i="3" l="1"/>
  <c r="V503" i="3"/>
  <c r="A504" i="3"/>
  <c r="B504" i="3" s="1"/>
  <c r="I503" i="3"/>
  <c r="J503" i="3"/>
  <c r="AD503" i="3" s="1"/>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D505" i="3"/>
  <c r="AA505" i="3"/>
  <c r="L504" i="3" l="1"/>
  <c r="Y503" i="3" s="1"/>
  <c r="AD504" i="3"/>
  <c r="T505" i="3"/>
  <c r="AH505" i="3" l="1"/>
  <c r="U504" i="3"/>
  <c r="D505" i="3" s="1"/>
  <c r="G505" i="3" s="1"/>
  <c r="AG505" i="3"/>
  <c r="E505" i="3" l="1"/>
  <c r="H505" i="3" s="1"/>
  <c r="K505" i="3" s="1"/>
  <c r="AE505" i="3" s="1"/>
  <c r="J505" i="3"/>
  <c r="I505" i="3" l="1"/>
  <c r="F505" i="3"/>
  <c r="V505" i="3"/>
  <c r="M505" i="3"/>
  <c r="N505" i="3" s="1"/>
  <c r="A506" i="3"/>
  <c r="B506" i="3" s="1"/>
  <c r="P506" i="3" s="1"/>
  <c r="Q506" i="3" s="1"/>
  <c r="R506" i="3" s="1"/>
  <c r="S506" i="3" s="1"/>
  <c r="L505" i="3"/>
  <c r="W505" i="3" l="1"/>
  <c r="AA506" i="3"/>
  <c r="AD506" i="3"/>
  <c r="AC506" i="3"/>
  <c r="Z506" i="3"/>
  <c r="U505" i="3"/>
  <c r="Y504" i="3"/>
  <c r="T506" i="3"/>
  <c r="AG506" i="3" l="1"/>
  <c r="D506" i="3"/>
  <c r="G506" i="3" s="1"/>
  <c r="AH506" i="3"/>
  <c r="E506" i="3"/>
  <c r="H506" i="3" s="1"/>
  <c r="K506" i="3" s="1"/>
  <c r="AE506" i="3" s="1"/>
  <c r="F506" i="3" l="1"/>
  <c r="I506" i="3"/>
  <c r="J506" i="3"/>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D509" i="3" l="1"/>
  <c r="AC509" i="3"/>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M509" i="3"/>
  <c r="N509" i="3" s="1"/>
  <c r="K509" i="3"/>
  <c r="AE509" i="3" s="1"/>
  <c r="V509" i="3" l="1"/>
  <c r="W509" i="3" s="1"/>
  <c r="A510" i="3"/>
  <c r="B510" i="3" s="1"/>
  <c r="L509" i="3"/>
  <c r="U509" i="3" l="1"/>
  <c r="Y508" i="3"/>
  <c r="AC510" i="3"/>
  <c r="Z510" i="3"/>
  <c r="AA510" i="3"/>
  <c r="AD510" i="3"/>
  <c r="P510" i="3"/>
  <c r="Q510" i="3" s="1"/>
  <c r="R510" i="3" s="1"/>
  <c r="S510" i="3" s="1"/>
  <c r="T510" i="3" l="1"/>
  <c r="AH510" i="3" l="1"/>
  <c r="E510" i="3"/>
  <c r="H510" i="3" s="1"/>
  <c r="D510" i="3"/>
  <c r="AG510" i="3"/>
  <c r="F510" i="3" l="1"/>
  <c r="G510" i="3"/>
  <c r="K510" i="3"/>
  <c r="AE510" i="3" s="1"/>
  <c r="V510" i="3" l="1"/>
  <c r="A511" i="3"/>
  <c r="B511" i="3" s="1"/>
  <c r="I510" i="3"/>
  <c r="J510" i="3"/>
  <c r="M510" i="3"/>
  <c r="N510" i="3" s="1"/>
  <c r="L510" i="3" l="1"/>
  <c r="AA511" i="3"/>
  <c r="AC511" i="3"/>
  <c r="P511" i="3"/>
  <c r="Q511" i="3" s="1"/>
  <c r="R511" i="3" s="1"/>
  <c r="S511" i="3" s="1"/>
  <c r="Z511" i="3"/>
  <c r="AD511" i="3"/>
  <c r="W510" i="3"/>
  <c r="U510" i="3" l="1"/>
  <c r="Y509" i="3"/>
  <c r="T511" i="3"/>
  <c r="AG511" i="3" s="1"/>
  <c r="AH511" i="3" l="1"/>
  <c r="D511" i="3"/>
  <c r="E511" i="3"/>
  <c r="H511" i="3" s="1"/>
  <c r="F511" i="3" l="1"/>
  <c r="G511" i="3"/>
  <c r="K511" i="3"/>
  <c r="AE511" i="3" s="1"/>
  <c r="V511" i="3" l="1"/>
  <c r="A512" i="3"/>
  <c r="B512" i="3" s="1"/>
  <c r="I511" i="3"/>
  <c r="J511" i="3"/>
  <c r="M511" i="3"/>
  <c r="N511" i="3" s="1"/>
  <c r="W511" i="3" l="1"/>
  <c r="L511" i="3"/>
  <c r="AC512" i="3"/>
  <c r="Z512" i="3"/>
  <c r="AA512" i="3"/>
  <c r="P512" i="3"/>
  <c r="Q512" i="3" s="1"/>
  <c r="R512" i="3" s="1"/>
  <c r="S512" i="3" s="1"/>
  <c r="AD512" i="3"/>
  <c r="T512" i="3" l="1"/>
  <c r="U511" i="3"/>
  <c r="Y510" i="3"/>
  <c r="D512" i="3" l="1"/>
  <c r="G512" i="3" s="1"/>
  <c r="AH512" i="3"/>
  <c r="E512" i="3"/>
  <c r="H512" i="3" s="1"/>
  <c r="K512" i="3" s="1"/>
  <c r="AE512" i="3" s="1"/>
  <c r="AG512" i="3"/>
  <c r="F512" i="3" l="1"/>
  <c r="I512" i="3"/>
  <c r="J512" i="3"/>
  <c r="M512" i="3"/>
  <c r="N512" i="3" s="1"/>
  <c r="V512" i="3"/>
  <c r="A513" i="3"/>
  <c r="B513" i="3" s="1"/>
  <c r="W512" i="3" l="1"/>
  <c r="L512" i="3"/>
  <c r="AA513" i="3"/>
  <c r="P513" i="3"/>
  <c r="Q513" i="3" s="1"/>
  <c r="R513" i="3" s="1"/>
  <c r="S513" i="3" s="1"/>
  <c r="AC513" i="3"/>
  <c r="AD513" i="3"/>
  <c r="Z513" i="3"/>
  <c r="T513" i="3" l="1"/>
  <c r="AG513" i="3" s="1"/>
  <c r="U512" i="3"/>
  <c r="Y511" i="3"/>
  <c r="AH513" i="3" l="1"/>
  <c r="E513" i="3"/>
  <c r="H513" i="3" s="1"/>
  <c r="D513" i="3"/>
  <c r="F513" i="3" l="1"/>
  <c r="G513" i="3"/>
  <c r="K513" i="3"/>
  <c r="AE513" i="3" s="1"/>
  <c r="V513" i="3" l="1"/>
  <c r="A514" i="3"/>
  <c r="B514" i="3" s="1"/>
  <c r="I513" i="3"/>
  <c r="J513" i="3"/>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P515" i="3"/>
  <c r="Q515" i="3" s="1"/>
  <c r="R515" i="3" s="1"/>
  <c r="S515" i="3" s="1"/>
  <c r="AC515" i="3"/>
  <c r="Z515" i="3"/>
  <c r="AA515" i="3"/>
  <c r="U514" i="3" l="1"/>
  <c r="Y513" i="3"/>
  <c r="T515" i="3"/>
  <c r="D515" i="3" l="1"/>
  <c r="G515" i="3" s="1"/>
  <c r="AG515" i="3"/>
  <c r="AH515" i="3"/>
  <c r="E515" i="3"/>
  <c r="H515" i="3" s="1"/>
  <c r="K515" i="3" l="1"/>
  <c r="AE515" i="3" s="1"/>
  <c r="I515" i="3"/>
  <c r="J515" i="3"/>
  <c r="AD515" i="3" s="1"/>
  <c r="M515" i="3"/>
  <c r="N515" i="3" s="1"/>
  <c r="F515" i="3"/>
  <c r="L515" i="3" l="1"/>
  <c r="V515" i="3"/>
  <c r="W515" i="3" s="1"/>
  <c r="A516" i="3"/>
  <c r="B516" i="3" s="1"/>
  <c r="U515" i="3" l="1"/>
  <c r="Y514" i="3"/>
  <c r="AA516" i="3"/>
  <c r="Z516" i="3"/>
  <c r="AC516" i="3"/>
  <c r="P516" i="3"/>
  <c r="Q516" i="3" s="1"/>
  <c r="R516" i="3" s="1"/>
  <c r="S516" i="3" s="1"/>
  <c r="T516" i="3" l="1"/>
  <c r="AG516" i="3" s="1"/>
  <c r="D516" i="3" l="1"/>
  <c r="AH516" i="3"/>
  <c r="E516" i="3"/>
  <c r="H516" i="3" s="1"/>
  <c r="F516" i="3" l="1"/>
  <c r="G516" i="3"/>
  <c r="K516" i="3"/>
  <c r="AE516" i="3" s="1"/>
  <c r="I516" i="3" l="1"/>
  <c r="J516" i="3"/>
  <c r="AD516" i="3" s="1"/>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A519" i="3"/>
  <c r="Z519" i="3"/>
  <c r="AC519" i="3"/>
  <c r="P519" i="3"/>
  <c r="Q519" i="3" s="1"/>
  <c r="R519" i="3" s="1"/>
  <c r="S519" i="3" s="1"/>
  <c r="T519" i="3" l="1"/>
  <c r="D519" i="3" s="1"/>
  <c r="AG519" i="3" l="1"/>
  <c r="G519" i="3"/>
  <c r="AH519" i="3"/>
  <c r="E519" i="3"/>
  <c r="H519" i="3" s="1"/>
  <c r="F519" i="3" l="1"/>
  <c r="I519" i="3"/>
  <c r="J519" i="3"/>
  <c r="AD519" i="3" s="1"/>
  <c r="M519" i="3"/>
  <c r="N519" i="3" s="1"/>
  <c r="K519" i="3"/>
  <c r="AE519" i="3" s="1"/>
  <c r="V519" i="3" l="1"/>
  <c r="W519" i="3" s="1"/>
  <c r="A520" i="3"/>
  <c r="B520" i="3" s="1"/>
  <c r="L519" i="3"/>
  <c r="U519" i="3" l="1"/>
  <c r="Y518" i="3"/>
  <c r="AA520" i="3"/>
  <c r="AC520" i="3"/>
  <c r="Z520" i="3"/>
  <c r="P520" i="3"/>
  <c r="Q520" i="3" s="1"/>
  <c r="R520" i="3" s="1"/>
  <c r="S520" i="3" s="1"/>
  <c r="T520" i="3" l="1"/>
  <c r="D520" i="3" s="1"/>
  <c r="AG520" i="3" l="1"/>
  <c r="E520" i="3"/>
  <c r="H520" i="3" s="1"/>
  <c r="K520" i="3" s="1"/>
  <c r="AE520" i="3" s="1"/>
  <c r="AH520" i="3"/>
  <c r="G520" i="3"/>
  <c r="F520" i="3" l="1"/>
  <c r="I520" i="3"/>
  <c r="J520" i="3"/>
  <c r="AD520" i="3" s="1"/>
  <c r="M520" i="3"/>
  <c r="N520" i="3" s="1"/>
  <c r="V520" i="3"/>
  <c r="A521" i="3"/>
  <c r="B521" i="3" s="1"/>
  <c r="W520" i="3" l="1"/>
  <c r="L520" i="3"/>
  <c r="P521" i="3"/>
  <c r="Q521" i="3" s="1"/>
  <c r="R521" i="3" s="1"/>
  <c r="S521" i="3" s="1"/>
  <c r="AC521" i="3"/>
  <c r="AA521" i="3"/>
  <c r="Z521" i="3"/>
  <c r="U520" i="3" l="1"/>
  <c r="Y519" i="3"/>
  <c r="T521" i="3"/>
  <c r="AH521" i="3" s="1"/>
  <c r="AG521" i="3" l="1"/>
  <c r="D521" i="3"/>
  <c r="E521" i="3"/>
  <c r="H521" i="3" s="1"/>
  <c r="K521" i="3" s="1"/>
  <c r="AE521" i="3" s="1"/>
  <c r="F521" i="3" l="1"/>
  <c r="G521" i="3"/>
  <c r="I521" i="3" s="1"/>
  <c r="V521" i="3"/>
  <c r="A522" i="3"/>
  <c r="B522" i="3" s="1"/>
  <c r="M521" i="3" l="1"/>
  <c r="N521" i="3" s="1"/>
  <c r="J521" i="3"/>
  <c r="W521" i="3"/>
  <c r="AC522" i="3"/>
  <c r="P522" i="3"/>
  <c r="Q522" i="3" s="1"/>
  <c r="R522" i="3" s="1"/>
  <c r="S522" i="3" s="1"/>
  <c r="AA522" i="3"/>
  <c r="Z522" i="3"/>
  <c r="L521" i="3" l="1"/>
  <c r="U521" i="3" s="1"/>
  <c r="AD521" i="3"/>
  <c r="T522" i="3"/>
  <c r="AG522" i="3" l="1"/>
  <c r="Y520" i="3"/>
  <c r="AH522" i="3"/>
  <c r="E522" i="3"/>
  <c r="H522" i="3" s="1"/>
  <c r="D522" i="3"/>
  <c r="K522" i="3" l="1"/>
  <c r="AE522" i="3" s="1"/>
  <c r="F522" i="3"/>
  <c r="G522" i="3"/>
  <c r="I522" i="3" l="1"/>
  <c r="J522" i="3"/>
  <c r="AD522" i="3" s="1"/>
  <c r="M522" i="3"/>
  <c r="N522" i="3" s="1"/>
  <c r="V522" i="3"/>
  <c r="A523" i="3"/>
  <c r="B523" i="3" s="1"/>
  <c r="W522" i="3" l="1"/>
  <c r="L522" i="3"/>
  <c r="AC523" i="3"/>
  <c r="Z523" i="3"/>
  <c r="AA523" i="3"/>
  <c r="P523" i="3"/>
  <c r="Q523" i="3" s="1"/>
  <c r="R523" i="3" s="1"/>
  <c r="S523" i="3" s="1"/>
  <c r="U522" i="3" l="1"/>
  <c r="Y521" i="3"/>
  <c r="T523" i="3"/>
  <c r="AG523" i="3" s="1"/>
  <c r="AH523" i="3" l="1"/>
  <c r="D523" i="3"/>
  <c r="G523" i="3" s="1"/>
  <c r="E523" i="3"/>
  <c r="H523" i="3" s="1"/>
  <c r="F523" i="3" l="1"/>
  <c r="I523" i="3"/>
  <c r="J523" i="3"/>
  <c r="AD523" i="3" s="1"/>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AD525" i="3"/>
  <c r="Z525" i="3"/>
  <c r="P525" i="3"/>
  <c r="Q525" i="3" s="1"/>
  <c r="R525" i="3" s="1"/>
  <c r="S525" i="3" s="1"/>
  <c r="T525" i="3" l="1"/>
  <c r="AH525" i="3" s="1"/>
  <c r="U524" i="3"/>
  <c r="Y523" i="3"/>
  <c r="AG525" i="3" l="1"/>
  <c r="D525" i="3"/>
  <c r="E525" i="3"/>
  <c r="H525" i="3" s="1"/>
  <c r="F525" i="3" l="1"/>
  <c r="G525" i="3"/>
  <c r="K525" i="3"/>
  <c r="AE525" i="3" s="1"/>
  <c r="I525" i="3" l="1"/>
  <c r="J525" i="3"/>
  <c r="M525" i="3"/>
  <c r="N525" i="3" s="1"/>
  <c r="V525" i="3"/>
  <c r="A526" i="3"/>
  <c r="B526" i="3" s="1"/>
  <c r="L525" i="3" l="1"/>
  <c r="W525" i="3"/>
  <c r="AA526" i="3"/>
  <c r="P526" i="3"/>
  <c r="Q526" i="3" s="1"/>
  <c r="R526" i="3" s="1"/>
  <c r="S526" i="3" s="1"/>
  <c r="Z526" i="3"/>
  <c r="AD526" i="3"/>
  <c r="AC526" i="3"/>
  <c r="T526" i="3" l="1"/>
  <c r="U525" i="3"/>
  <c r="Y524" i="3"/>
  <c r="D526" i="3" l="1"/>
  <c r="G526" i="3" s="1"/>
  <c r="AH526" i="3"/>
  <c r="E526" i="3"/>
  <c r="H526" i="3" s="1"/>
  <c r="K526" i="3" s="1"/>
  <c r="AE526" i="3" s="1"/>
  <c r="AG526" i="3"/>
  <c r="F526" i="3" l="1"/>
  <c r="V526" i="3"/>
  <c r="A527" i="3"/>
  <c r="B527" i="3" s="1"/>
  <c r="I526" i="3"/>
  <c r="J526" i="3"/>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AD529" i="3"/>
  <c r="P529" i="3"/>
  <c r="Q529" i="3" s="1"/>
  <c r="R529" i="3" s="1"/>
  <c r="S529" i="3" s="1"/>
  <c r="AA529" i="3"/>
  <c r="L528" i="3" l="1"/>
  <c r="Y527" i="3" s="1"/>
  <c r="AD528" i="3"/>
  <c r="T529" i="3"/>
  <c r="AG529" i="3" l="1"/>
  <c r="U528" i="3"/>
  <c r="D529" i="3" s="1"/>
  <c r="G529" i="3" s="1"/>
  <c r="AH529" i="3"/>
  <c r="E529" i="3" l="1"/>
  <c r="H529" i="3" s="1"/>
  <c r="K529" i="3" s="1"/>
  <c r="AE529" i="3" s="1"/>
  <c r="J529" i="3"/>
  <c r="A530" i="3" l="1"/>
  <c r="B530" i="3" s="1"/>
  <c r="P530" i="3" s="1"/>
  <c r="Q530" i="3" s="1"/>
  <c r="R530" i="3" s="1"/>
  <c r="S530" i="3" s="1"/>
  <c r="V529" i="3"/>
  <c r="M529" i="3"/>
  <c r="N529" i="3" s="1"/>
  <c r="I529" i="3"/>
  <c r="F529" i="3"/>
  <c r="L529" i="3"/>
  <c r="AC530" i="3" l="1"/>
  <c r="AD530" i="3"/>
  <c r="Z530" i="3"/>
  <c r="AA530" i="3"/>
  <c r="W529" i="3"/>
  <c r="T530" i="3"/>
  <c r="U529" i="3"/>
  <c r="Y528" i="3"/>
  <c r="AG530" i="3" l="1"/>
  <c r="D530" i="3"/>
  <c r="G530" i="3" s="1"/>
  <c r="AH530" i="3"/>
  <c r="E530" i="3"/>
  <c r="H530" i="3" s="1"/>
  <c r="F530" i="3" l="1"/>
  <c r="I530" i="3"/>
  <c r="J530" i="3"/>
  <c r="M530" i="3"/>
  <c r="N530" i="3" s="1"/>
  <c r="K530" i="3"/>
  <c r="AE530" i="3" s="1"/>
  <c r="V530" i="3" l="1"/>
  <c r="W530" i="3" s="1"/>
  <c r="A531" i="3"/>
  <c r="B531" i="3" s="1"/>
  <c r="L530" i="3"/>
  <c r="U530" i="3" l="1"/>
  <c r="Y529" i="3"/>
  <c r="Z531" i="3"/>
  <c r="AD531" i="3"/>
  <c r="AC531" i="3"/>
  <c r="AA531" i="3"/>
  <c r="P531" i="3"/>
  <c r="Q531" i="3" s="1"/>
  <c r="R531" i="3" s="1"/>
  <c r="S531" i="3" s="1"/>
  <c r="T531" i="3" l="1"/>
  <c r="AG531" i="3" s="1"/>
  <c r="AH531" i="3" l="1"/>
  <c r="D531" i="3"/>
  <c r="E531" i="3"/>
  <c r="H531" i="3" s="1"/>
  <c r="K531" i="3" l="1"/>
  <c r="AE531" i="3" s="1"/>
  <c r="F531" i="3"/>
  <c r="G531" i="3"/>
  <c r="I531" i="3" l="1"/>
  <c r="J531" i="3"/>
  <c r="M531" i="3"/>
  <c r="N531" i="3" s="1"/>
  <c r="V531" i="3"/>
  <c r="A532" i="3"/>
  <c r="B532" i="3" s="1"/>
  <c r="W531" i="3" l="1"/>
  <c r="L531" i="3"/>
  <c r="AD532"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M532" i="3"/>
  <c r="N532" i="3" s="1"/>
  <c r="W532" i="3" l="1"/>
  <c r="L532" i="3"/>
  <c r="P533" i="3"/>
  <c r="Q533" i="3" s="1"/>
  <c r="R533" i="3" s="1"/>
  <c r="S533" i="3" s="1"/>
  <c r="AD533" i="3"/>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AD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T559" i="3" l="1"/>
  <c r="U558" i="3"/>
  <c r="Y557" i="3"/>
  <c r="E559" i="3" l="1"/>
  <c r="H559" i="3" s="1"/>
  <c r="K559" i="3" s="1"/>
  <c r="AE559" i="3" s="1"/>
  <c r="AH559" i="3"/>
  <c r="AG559" i="3"/>
  <c r="D559" i="3"/>
  <c r="V559" i="3" l="1"/>
  <c r="A560" i="3"/>
  <c r="B560" i="3" s="1"/>
  <c r="F559" i="3"/>
  <c r="G559" i="3"/>
  <c r="I559" i="3" l="1"/>
  <c r="W559" i="3" s="1"/>
  <c r="J559" i="3"/>
  <c r="AD559" i="3" s="1"/>
  <c r="M559" i="3"/>
  <c r="N559" i="3" s="1"/>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AD560" i="3" s="1"/>
  <c r="M560" i="3"/>
  <c r="N560" i="3" s="1"/>
  <c r="W560" i="3" l="1"/>
  <c r="L560" i="3"/>
  <c r="AA561" i="3"/>
  <c r="P561" i="3"/>
  <c r="Q561" i="3" s="1"/>
  <c r="R561" i="3" s="1"/>
  <c r="S561" i="3" s="1"/>
  <c r="Z561" i="3"/>
  <c r="AC561" i="3"/>
  <c r="U560" i="3" l="1"/>
  <c r="Y559" i="3"/>
  <c r="T561" i="3"/>
  <c r="E561" i="3" l="1"/>
  <c r="H561" i="3" s="1"/>
  <c r="K561" i="3" s="1"/>
  <c r="AE561" i="3" s="1"/>
  <c r="D561" i="3"/>
  <c r="AH561" i="3"/>
  <c r="AG561" i="3"/>
  <c r="F561" i="3" l="1"/>
  <c r="G561" i="3"/>
  <c r="M561" i="3" s="1"/>
  <c r="N561" i="3" s="1"/>
  <c r="V561" i="3"/>
  <c r="A562" i="3"/>
  <c r="B562" i="3" s="1"/>
  <c r="I561" i="3" l="1"/>
  <c r="W561" i="3" s="1"/>
  <c r="J561" i="3"/>
  <c r="Z562" i="3"/>
  <c r="AA562" i="3"/>
  <c r="P562" i="3"/>
  <c r="Q562" i="3" s="1"/>
  <c r="R562" i="3" s="1"/>
  <c r="S562" i="3" s="1"/>
  <c r="AC562" i="3"/>
  <c r="L561" i="3" l="1"/>
  <c r="U561" i="3" s="1"/>
  <c r="AD561" i="3"/>
  <c r="T562" i="3"/>
  <c r="Y560" i="3" l="1"/>
  <c r="AH562" i="3"/>
  <c r="AG562" i="3"/>
  <c r="E562" i="3"/>
  <c r="H562" i="3" s="1"/>
  <c r="K562" i="3" s="1"/>
  <c r="AE562" i="3" s="1"/>
  <c r="D562" i="3"/>
  <c r="F562" i="3" l="1"/>
  <c r="G562" i="3"/>
  <c r="J562" i="3" s="1"/>
  <c r="AD562" i="3" s="1"/>
  <c r="V562" i="3"/>
  <c r="A563" i="3"/>
  <c r="B563" i="3" s="1"/>
  <c r="M562" i="3" l="1"/>
  <c r="N562" i="3" s="1"/>
  <c r="I562" i="3"/>
  <c r="W562" i="3" s="1"/>
  <c r="L562" i="3"/>
  <c r="Z563" i="3"/>
  <c r="P563" i="3"/>
  <c r="Q563" i="3" s="1"/>
  <c r="R563" i="3" s="1"/>
  <c r="S563" i="3" s="1"/>
  <c r="AC563" i="3"/>
  <c r="AA563" i="3"/>
  <c r="U562" i="3" l="1"/>
  <c r="Y561" i="3"/>
  <c r="T563" i="3"/>
  <c r="AH563" i="3" s="1"/>
  <c r="AG563" i="3" l="1"/>
  <c r="D563" i="3"/>
  <c r="E563" i="3"/>
  <c r="H563" i="3" s="1"/>
  <c r="K563" i="3" s="1"/>
  <c r="AE563" i="3" s="1"/>
  <c r="F563" i="3" l="1"/>
  <c r="G563" i="3"/>
  <c r="M563" i="3" s="1"/>
  <c r="N563" i="3" s="1"/>
  <c r="V563" i="3"/>
  <c r="A564" i="3"/>
  <c r="B564" i="3" s="1"/>
  <c r="I563" i="3" l="1"/>
  <c r="W563" i="3" s="1"/>
  <c r="J563" i="3"/>
  <c r="Z564" i="3"/>
  <c r="P564" i="3"/>
  <c r="Q564" i="3" s="1"/>
  <c r="R564" i="3" s="1"/>
  <c r="S564" i="3" s="1"/>
  <c r="AC564" i="3"/>
  <c r="AA564" i="3"/>
  <c r="L563" i="3" l="1"/>
  <c r="U563" i="3" s="1"/>
  <c r="AD563" i="3"/>
  <c r="T564" i="3"/>
  <c r="AH564" i="3" l="1"/>
  <c r="Y562" i="3"/>
  <c r="D564" i="3"/>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U564" i="3" l="1"/>
  <c r="Y563" i="3"/>
  <c r="T565" i="3"/>
  <c r="E565" i="3" l="1"/>
  <c r="H565" i="3" s="1"/>
  <c r="K565" i="3" s="1"/>
  <c r="AE565" i="3" s="1"/>
  <c r="D565" i="3"/>
  <c r="AG565" i="3"/>
  <c r="AH565" i="3"/>
  <c r="V565" i="3" l="1"/>
  <c r="A566" i="3"/>
  <c r="B566" i="3" s="1"/>
  <c r="F565" i="3"/>
  <c r="G565" i="3"/>
  <c r="I565" i="3" l="1"/>
  <c r="W565" i="3" s="1"/>
  <c r="J565" i="3"/>
  <c r="AD565" i="3" s="1"/>
  <c r="M565" i="3"/>
  <c r="N565" i="3" s="1"/>
  <c r="Z566" i="3"/>
  <c r="AA566" i="3"/>
  <c r="P566" i="3"/>
  <c r="Q566" i="3" s="1"/>
  <c r="R566" i="3" s="1"/>
  <c r="S566" i="3" s="1"/>
  <c r="AC566" i="3"/>
  <c r="L565" i="3" l="1"/>
  <c r="T566" i="3"/>
  <c r="AG566" i="3" l="1"/>
  <c r="AH566" i="3"/>
  <c r="U565" i="3"/>
  <c r="D566" i="3" s="1"/>
  <c r="Y564" i="3"/>
  <c r="G566" i="3" l="1"/>
  <c r="E566" i="3"/>
  <c r="H566" i="3" s="1"/>
  <c r="F566" i="3" l="1"/>
  <c r="I566" i="3"/>
  <c r="J566" i="3"/>
  <c r="AD566" i="3" s="1"/>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A579" i="3"/>
  <c r="U578" i="3" l="1"/>
  <c r="Y577" i="3"/>
  <c r="T579" i="3"/>
  <c r="AG579" i="3" s="1"/>
  <c r="E579" i="3" l="1"/>
  <c r="H579" i="3" s="1"/>
  <c r="K579" i="3" s="1"/>
  <c r="AE579" i="3" s="1"/>
  <c r="AH579" i="3"/>
  <c r="D579" i="3"/>
  <c r="F579" i="3" l="1"/>
  <c r="G579" i="3"/>
  <c r="M579" i="3" s="1"/>
  <c r="N579" i="3" s="1"/>
  <c r="V579" i="3"/>
  <c r="A580" i="3"/>
  <c r="B580" i="3" s="1"/>
  <c r="I579" i="3" l="1"/>
  <c r="W579" i="3" s="1"/>
  <c r="J579" i="3"/>
  <c r="P580" i="3"/>
  <c r="Q580" i="3" s="1"/>
  <c r="R580" i="3" s="1"/>
  <c r="S580" i="3" s="1"/>
  <c r="AA580" i="3"/>
  <c r="AC580" i="3"/>
  <c r="Z580" i="3"/>
  <c r="L579" i="3" l="1"/>
  <c r="Y578" i="3" s="1"/>
  <c r="AD579" i="3"/>
  <c r="T580" i="3"/>
  <c r="AH580" i="3" l="1"/>
  <c r="U579" i="3"/>
  <c r="E580" i="3" s="1"/>
  <c r="H580" i="3" s="1"/>
  <c r="AG580" i="3"/>
  <c r="D580" i="3" l="1"/>
  <c r="G580" i="3" s="1"/>
  <c r="K580" i="3"/>
  <c r="AE580" i="3" s="1"/>
  <c r="F580" i="3" l="1"/>
  <c r="I580" i="3"/>
  <c r="J580" i="3"/>
  <c r="AD580" i="3" s="1"/>
  <c r="M580" i="3"/>
  <c r="N580" i="3" s="1"/>
  <c r="V580" i="3"/>
  <c r="A581" i="3"/>
  <c r="B581" i="3" s="1"/>
  <c r="W580" i="3" l="1"/>
  <c r="P581" i="3"/>
  <c r="Q581" i="3" s="1"/>
  <c r="R581" i="3" s="1"/>
  <c r="S581" i="3" s="1"/>
  <c r="Z581" i="3"/>
  <c r="AA581" i="3"/>
  <c r="AC581" i="3"/>
  <c r="L580" i="3"/>
  <c r="T581" i="3" l="1"/>
  <c r="AH581" i="3" s="1"/>
  <c r="U580" i="3"/>
  <c r="Y579" i="3"/>
  <c r="D581" i="3" l="1"/>
  <c r="G581" i="3" s="1"/>
  <c r="AG581" i="3"/>
  <c r="E581" i="3"/>
  <c r="H581" i="3" s="1"/>
  <c r="I581" i="3" l="1"/>
  <c r="J581" i="3"/>
  <c r="AD581" i="3" s="1"/>
  <c r="M581" i="3"/>
  <c r="N581" i="3" s="1"/>
  <c r="F581" i="3"/>
  <c r="K581" i="3"/>
  <c r="AE581" i="3" s="1"/>
  <c r="L581" i="3" l="1"/>
  <c r="V581" i="3"/>
  <c r="W581" i="3" s="1"/>
  <c r="A582" i="3"/>
  <c r="B582" i="3" s="1"/>
  <c r="P582" i="3" l="1"/>
  <c r="Q582" i="3" s="1"/>
  <c r="R582" i="3" s="1"/>
  <c r="S582" i="3" s="1"/>
  <c r="Z582" i="3"/>
  <c r="AC582" i="3"/>
  <c r="AA582" i="3"/>
  <c r="U581" i="3"/>
  <c r="Y580" i="3"/>
  <c r="T582" i="3" l="1"/>
  <c r="AH582" i="3" s="1"/>
  <c r="E582" i="3" l="1"/>
  <c r="H582" i="3" s="1"/>
  <c r="K582" i="3" s="1"/>
  <c r="AE582" i="3" s="1"/>
  <c r="AG582" i="3"/>
  <c r="D582" i="3"/>
  <c r="V582" i="3" l="1"/>
  <c r="A583" i="3"/>
  <c r="B583" i="3" s="1"/>
  <c r="F582" i="3"/>
  <c r="G582" i="3"/>
  <c r="I582" i="3" l="1"/>
  <c r="W582" i="3" s="1"/>
  <c r="J582" i="3"/>
  <c r="AD582" i="3" s="1"/>
  <c r="M582" i="3"/>
  <c r="N582" i="3" s="1"/>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AD583" i="3" s="1"/>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AD592" i="3"/>
  <c r="P592" i="3"/>
  <c r="Q592" i="3" s="1"/>
  <c r="R592" i="3" s="1"/>
  <c r="S592" i="3" s="1"/>
  <c r="U591" i="3" l="1"/>
  <c r="Y590" i="3"/>
  <c r="T592" i="3"/>
  <c r="D592" i="3" l="1"/>
  <c r="G592" i="3" s="1"/>
  <c r="AH592" i="3"/>
  <c r="AG592" i="3"/>
  <c r="E592" i="3"/>
  <c r="H592" i="3" s="1"/>
  <c r="K592" i="3" s="1"/>
  <c r="AE592" i="3" s="1"/>
  <c r="F592" i="3" l="1"/>
  <c r="I592" i="3"/>
  <c r="J592" i="3"/>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D612" i="3"/>
  <c r="AC612" i="3"/>
  <c r="AA612" i="3"/>
  <c r="T612" i="3" l="1"/>
  <c r="L611" i="3"/>
  <c r="U611" i="3" l="1"/>
  <c r="E612" i="3" s="1"/>
  <c r="H612" i="3" s="1"/>
  <c r="AH612" i="3"/>
  <c r="AG612" i="3"/>
  <c r="Y610" i="3"/>
  <c r="D612" i="3" l="1"/>
  <c r="G612" i="3" s="1"/>
  <c r="K612" i="3"/>
  <c r="AE612" i="3" s="1"/>
  <c r="F612" i="3" l="1"/>
  <c r="V612" i="3"/>
  <c r="A613" i="3"/>
  <c r="B613" i="3" s="1"/>
  <c r="I612" i="3"/>
  <c r="J612" i="3"/>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AD622" i="3"/>
  <c r="T622" i="3" l="1"/>
  <c r="AG622" i="3" s="1"/>
  <c r="D622" i="3" l="1"/>
  <c r="E622" i="3"/>
  <c r="H622" i="3" s="1"/>
  <c r="K622" i="3" s="1"/>
  <c r="AE622" i="3" s="1"/>
  <c r="AH622" i="3"/>
  <c r="F622" i="3" l="1"/>
  <c r="G622" i="3"/>
  <c r="I622" i="3" s="1"/>
  <c r="V622" i="3"/>
  <c r="A623" i="3"/>
  <c r="B623" i="3" s="1"/>
  <c r="M622" i="3" l="1"/>
  <c r="N622" i="3" s="1"/>
  <c r="J622" i="3"/>
  <c r="L622" i="3" s="1"/>
  <c r="W622" i="3"/>
  <c r="P623" i="3"/>
  <c r="Q623" i="3" s="1"/>
  <c r="R623" i="3" s="1"/>
  <c r="S623" i="3" s="1"/>
  <c r="Z623" i="3"/>
  <c r="AD623" i="3"/>
  <c r="AA623" i="3"/>
  <c r="AC623" i="3"/>
  <c r="U622" i="3" l="1"/>
  <c r="Y621" i="3"/>
  <c r="T623" i="3"/>
  <c r="D623" i="3" l="1"/>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AD629" i="3"/>
  <c r="Z629" i="3"/>
  <c r="T629" i="3" l="1"/>
  <c r="U628" i="3"/>
  <c r="Y627" i="3"/>
  <c r="E629" i="3" l="1"/>
  <c r="H629" i="3" s="1"/>
  <c r="K629" i="3" s="1"/>
  <c r="AE629" i="3" s="1"/>
  <c r="AH629" i="3"/>
  <c r="AG629" i="3"/>
  <c r="D629" i="3"/>
  <c r="F629" i="3" l="1"/>
  <c r="G629" i="3"/>
  <c r="V629" i="3"/>
  <c r="A630" i="3"/>
  <c r="B630" i="3" s="1"/>
  <c r="I629" i="3" l="1"/>
  <c r="W629" i="3" s="1"/>
  <c r="J629" i="3"/>
  <c r="M629" i="3"/>
  <c r="N629" i="3" s="1"/>
  <c r="AD630" i="3"/>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M630" i="3"/>
  <c r="N630" i="3" s="1"/>
  <c r="V630" i="3" l="1"/>
  <c r="W630" i="3" s="1"/>
  <c r="A631" i="3"/>
  <c r="B631" i="3" s="1"/>
  <c r="L630" i="3"/>
  <c r="U630" i="3" l="1"/>
  <c r="Y629" i="3"/>
  <c r="AD631" i="3"/>
  <c r="P631" i="3"/>
  <c r="Q631" i="3" s="1"/>
  <c r="R631" i="3" s="1"/>
  <c r="S631" i="3" s="1"/>
  <c r="AC631" i="3"/>
  <c r="AA631" i="3"/>
  <c r="Z631" i="3"/>
  <c r="T631" i="3" l="1"/>
  <c r="D631" i="3" s="1"/>
  <c r="AH631" i="3" l="1"/>
  <c r="E631" i="3"/>
  <c r="H631" i="3" s="1"/>
  <c r="K631" i="3" s="1"/>
  <c r="AE631" i="3" s="1"/>
  <c r="G631" i="3"/>
  <c r="AG631" i="3"/>
  <c r="F631" i="3" l="1"/>
  <c r="I631" i="3"/>
  <c r="J631" i="3"/>
  <c r="M631" i="3"/>
  <c r="N631" i="3" s="1"/>
  <c r="V631" i="3"/>
  <c r="A632" i="3"/>
  <c r="B632" i="3" s="1"/>
  <c r="L631" i="3" l="1"/>
  <c r="W631" i="3"/>
  <c r="AC632" i="3"/>
  <c r="AA632" i="3"/>
  <c r="Z632" i="3"/>
  <c r="P632" i="3"/>
  <c r="Q632" i="3" s="1"/>
  <c r="R632" i="3" s="1"/>
  <c r="S632" i="3" s="1"/>
  <c r="AD632" i="3"/>
  <c r="T632" i="3" l="1"/>
  <c r="U631" i="3"/>
  <c r="Y630" i="3"/>
  <c r="D632" i="3" l="1"/>
  <c r="G632" i="3" s="1"/>
  <c r="E632" i="3"/>
  <c r="H632" i="3" s="1"/>
  <c r="K632" i="3" s="1"/>
  <c r="AE632" i="3" s="1"/>
  <c r="AG632" i="3"/>
  <c r="AH632" i="3"/>
  <c r="F632" i="3" l="1"/>
  <c r="I632" i="3"/>
  <c r="J632" i="3"/>
  <c r="M632" i="3"/>
  <c r="N632" i="3" s="1"/>
  <c r="V632" i="3"/>
  <c r="A633" i="3"/>
  <c r="B633" i="3" s="1"/>
  <c r="W632" i="3" l="1"/>
  <c r="L632" i="3"/>
  <c r="AD633"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AD642" i="3"/>
  <c r="P642" i="3"/>
  <c r="Q642" i="3" s="1"/>
  <c r="R642" i="3" s="1"/>
  <c r="S642" i="3" s="1"/>
  <c r="AC642" i="3"/>
  <c r="AA642" i="3"/>
  <c r="T642" i="3" l="1"/>
  <c r="L641" i="3"/>
  <c r="U641" i="3" l="1"/>
  <c r="D642" i="3" s="1"/>
  <c r="AG642" i="3"/>
  <c r="AH642" i="3"/>
  <c r="Y640" i="3"/>
  <c r="E642" i="3" l="1"/>
  <c r="H642" i="3" s="1"/>
  <c r="K642" i="3" s="1"/>
  <c r="AE642" i="3" s="1"/>
  <c r="G642" i="3"/>
  <c r="F642" i="3" l="1"/>
  <c r="I642" i="3"/>
  <c r="J642" i="3"/>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AD652" i="3"/>
  <c r="U651" i="3" l="1"/>
  <c r="Y650" i="3"/>
  <c r="T652" i="3"/>
  <c r="E652" i="3" l="1"/>
  <c r="H652" i="3" s="1"/>
  <c r="K652" i="3" s="1"/>
  <c r="AE652" i="3" s="1"/>
  <c r="AH652" i="3"/>
  <c r="AG652" i="3"/>
  <c r="D652" i="3"/>
  <c r="G652" i="3" s="1"/>
  <c r="F652" i="3" l="1"/>
  <c r="V652" i="3"/>
  <c r="A653" i="3"/>
  <c r="B653" i="3" s="1"/>
  <c r="I652" i="3"/>
  <c r="J652" i="3"/>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D662" i="3"/>
  <c r="AA662" i="3"/>
  <c r="AC662" i="3"/>
  <c r="T662" i="3" l="1"/>
  <c r="L661" i="3"/>
  <c r="AH662" i="3" l="1"/>
  <c r="AG662" i="3"/>
  <c r="U661" i="3"/>
  <c r="E662" i="3" s="1"/>
  <c r="H662" i="3" s="1"/>
  <c r="Y660" i="3"/>
  <c r="D662" i="3" l="1"/>
  <c r="F662" i="3" s="1"/>
  <c r="K662" i="3"/>
  <c r="AE662" i="3" s="1"/>
  <c r="G662" i="3" l="1"/>
  <c r="I662" i="3" s="1"/>
  <c r="V662" i="3"/>
  <c r="A663" i="3"/>
  <c r="B663" i="3" s="1"/>
  <c r="J662" i="3" l="1"/>
  <c r="L662" i="3" s="1"/>
  <c r="M662" i="3"/>
  <c r="N662" i="3" s="1"/>
  <c r="W662" i="3"/>
  <c r="AA663" i="3"/>
  <c r="Z663" i="3"/>
  <c r="P663" i="3"/>
  <c r="Q663" i="3" s="1"/>
  <c r="R663" i="3" s="1"/>
  <c r="S663" i="3" s="1"/>
  <c r="AC663" i="3"/>
  <c r="AD663" i="3"/>
  <c r="U662" i="3" l="1"/>
  <c r="Y661" i="3"/>
  <c r="T663" i="3"/>
  <c r="E663" i="3" l="1"/>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AD705" i="3"/>
  <c r="T705" i="3" l="1"/>
  <c r="AH705" i="3" s="1"/>
  <c r="AG705" i="3" l="1"/>
  <c r="D705" i="3"/>
  <c r="E705" i="3"/>
  <c r="H705" i="3" s="1"/>
  <c r="F705" i="3" l="1"/>
  <c r="G705" i="3"/>
  <c r="K705" i="3"/>
  <c r="AE705" i="3" s="1"/>
  <c r="I705" i="3" l="1"/>
  <c r="J705" i="3"/>
  <c r="M705" i="3"/>
  <c r="N705" i="3" s="1"/>
  <c r="V705" i="3"/>
  <c r="A706" i="3"/>
  <c r="B706" i="3" s="1"/>
  <c r="W705" i="3" l="1"/>
  <c r="L705" i="3"/>
  <c r="P706" i="3"/>
  <c r="Q706" i="3" s="1"/>
  <c r="R706" i="3" s="1"/>
  <c r="S706" i="3" s="1"/>
  <c r="AA706" i="3"/>
  <c r="AC706" i="3"/>
  <c r="Z706" i="3"/>
  <c r="AD706" i="3"/>
  <c r="U705" i="3" l="1"/>
  <c r="Y704" i="3"/>
  <c r="T706" i="3"/>
  <c r="AH706" i="3" s="1"/>
  <c r="E706" i="3" l="1"/>
  <c r="H706" i="3" s="1"/>
  <c r="D706" i="3"/>
  <c r="AG706" i="3"/>
  <c r="K706" i="3" l="1"/>
  <c r="AE706" i="3" s="1"/>
  <c r="F706" i="3"/>
  <c r="G706" i="3"/>
  <c r="I706" i="3" l="1"/>
  <c r="J706" i="3"/>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AD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M709" i="3"/>
  <c r="N709" i="3" s="1"/>
  <c r="W709" i="3" l="1"/>
  <c r="L709" i="3"/>
  <c r="AD710" i="3"/>
  <c r="AC710" i="3"/>
  <c r="Z710" i="3"/>
  <c r="AA710" i="3"/>
  <c r="P710" i="3"/>
  <c r="Q710" i="3" s="1"/>
  <c r="R710" i="3" s="1"/>
  <c r="S710" i="3" s="1"/>
  <c r="U709" i="3" l="1"/>
  <c r="Y708" i="3"/>
  <c r="T710" i="3"/>
  <c r="AH710" i="3" s="1"/>
  <c r="D710" i="3" l="1"/>
  <c r="E710" i="3"/>
  <c r="H710" i="3" s="1"/>
  <c r="AG710" i="3"/>
  <c r="F710" i="3" l="1"/>
  <c r="G710" i="3"/>
  <c r="K710" i="3"/>
  <c r="AE710" i="3" s="1"/>
  <c r="I710" i="3" l="1"/>
  <c r="J710" i="3"/>
  <c r="M710" i="3"/>
  <c r="N710" i="3" s="1"/>
  <c r="V710" i="3"/>
  <c r="A711" i="3"/>
  <c r="B711" i="3" s="1"/>
  <c r="W710" i="3" l="1"/>
  <c r="L710" i="3"/>
  <c r="AA711" i="3"/>
  <c r="AC711" i="3"/>
  <c r="Z711" i="3"/>
  <c r="AD711" i="3"/>
  <c r="P711" i="3"/>
  <c r="Q711" i="3" s="1"/>
  <c r="R711" i="3" s="1"/>
  <c r="S711" i="3" s="1"/>
  <c r="T711" i="3" l="1"/>
  <c r="U710" i="3"/>
  <c r="Y709" i="3"/>
  <c r="D711" i="3" l="1"/>
  <c r="G711" i="3" s="1"/>
  <c r="E711" i="3"/>
  <c r="H711" i="3" s="1"/>
  <c r="AH711" i="3"/>
  <c r="AG711" i="3"/>
  <c r="F711" i="3" l="1"/>
  <c r="K711" i="3"/>
  <c r="AE711" i="3" s="1"/>
  <c r="I711" i="3"/>
  <c r="J711" i="3"/>
  <c r="M711" i="3"/>
  <c r="N711" i="3" s="1"/>
  <c r="L711" i="3" l="1"/>
  <c r="V711" i="3"/>
  <c r="W711" i="3" s="1"/>
  <c r="A712" i="3"/>
  <c r="B712" i="3" s="1"/>
  <c r="AC712" i="3" l="1"/>
  <c r="AD712" i="3"/>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M712" i="3"/>
  <c r="N712" i="3" s="1"/>
  <c r="W712" i="3" l="1"/>
  <c r="L712" i="3"/>
  <c r="Z713" i="3"/>
  <c r="P713" i="3"/>
  <c r="Q713" i="3" s="1"/>
  <c r="R713" i="3" s="1"/>
  <c r="S713" i="3" s="1"/>
  <c r="AC713" i="3"/>
  <c r="AD713" i="3"/>
  <c r="AA713" i="3"/>
  <c r="T713" i="3" l="1"/>
  <c r="AH713" i="3" s="1"/>
  <c r="U712" i="3"/>
  <c r="Y711" i="3"/>
  <c r="D713" i="3" l="1"/>
  <c r="AG713" i="3"/>
  <c r="E713" i="3"/>
  <c r="H713" i="3" s="1"/>
  <c r="F713" i="3" l="1"/>
  <c r="G713" i="3"/>
  <c r="M713" i="3" s="1"/>
  <c r="N713" i="3" s="1"/>
  <c r="K713" i="3"/>
  <c r="AE713" i="3" s="1"/>
  <c r="I713" i="3" l="1"/>
  <c r="J713" i="3"/>
  <c r="L713" i="3" s="1"/>
  <c r="V713" i="3"/>
  <c r="A714" i="3"/>
  <c r="B714" i="3" s="1"/>
  <c r="W713" i="3" l="1"/>
  <c r="U713" i="3"/>
  <c r="Y712" i="3"/>
  <c r="AA714" i="3"/>
  <c r="P714" i="3"/>
  <c r="Q714" i="3" s="1"/>
  <c r="R714" i="3" s="1"/>
  <c r="S714" i="3" s="1"/>
  <c r="Z714" i="3"/>
  <c r="AC714" i="3"/>
  <c r="T714" i="3" l="1"/>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AD715" i="3"/>
  <c r="U714" i="3" l="1"/>
  <c r="Y713" i="3"/>
  <c r="T715" i="3"/>
  <c r="AG715" i="3" s="1"/>
  <c r="AH715" i="3" l="1"/>
  <c r="D715" i="3"/>
  <c r="G715" i="3" s="1"/>
  <c r="E715" i="3"/>
  <c r="H715" i="3" s="1"/>
  <c r="F715" i="3" l="1"/>
  <c r="I715" i="3"/>
  <c r="J715" i="3"/>
  <c r="M715" i="3"/>
  <c r="N715" i="3" s="1"/>
  <c r="K715" i="3"/>
  <c r="AE715" i="3" s="1"/>
  <c r="V715" i="3" l="1"/>
  <c r="W715" i="3" s="1"/>
  <c r="A716" i="3"/>
  <c r="B716" i="3" s="1"/>
  <c r="L715" i="3"/>
  <c r="U715" i="3" l="1"/>
  <c r="Y714" i="3"/>
  <c r="AC716" i="3"/>
  <c r="Z716" i="3"/>
  <c r="P716" i="3"/>
  <c r="Q716" i="3" s="1"/>
  <c r="R716" i="3" s="1"/>
  <c r="S716" i="3" s="1"/>
  <c r="AA716" i="3"/>
  <c r="AD716" i="3"/>
  <c r="T716" i="3" l="1"/>
  <c r="D716" i="3" s="1"/>
  <c r="E716" i="3" l="1"/>
  <c r="H716" i="3" s="1"/>
  <c r="K716" i="3" s="1"/>
  <c r="AE716" i="3" s="1"/>
  <c r="AH716" i="3"/>
  <c r="AG716" i="3"/>
  <c r="G716" i="3"/>
  <c r="F716" i="3" l="1"/>
  <c r="I716" i="3"/>
  <c r="J716" i="3"/>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U727" i="3" s="1"/>
  <c r="AD727" i="3"/>
  <c r="T728" i="3"/>
  <c r="Y726" i="3" l="1"/>
  <c r="D728" i="3"/>
  <c r="G728" i="3" s="1"/>
  <c r="AG728" i="3"/>
  <c r="E728" i="3"/>
  <c r="H728" i="3" s="1"/>
  <c r="AH728" i="3"/>
  <c r="F728" i="3" l="1"/>
  <c r="I728" i="3"/>
  <c r="J728" i="3"/>
  <c r="AD728" i="3" s="1"/>
  <c r="M728" i="3"/>
  <c r="N728" i="3" s="1"/>
  <c r="K728" i="3"/>
  <c r="AE728" i="3" s="1"/>
  <c r="V728" i="3" l="1"/>
  <c r="W728" i="3" s="1"/>
  <c r="A729" i="3"/>
  <c r="B729" i="3" s="1"/>
  <c r="L728" i="3"/>
  <c r="U728" i="3" l="1"/>
  <c r="Y727" i="3"/>
  <c r="P729" i="3"/>
  <c r="Q729" i="3" s="1"/>
  <c r="R729" i="3" s="1"/>
  <c r="S729" i="3" s="1"/>
  <c r="AA729" i="3"/>
  <c r="AC729" i="3"/>
  <c r="Z729" i="3"/>
  <c r="T729" i="3" l="1"/>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U736" i="3" s="1"/>
  <c r="AD736" i="3"/>
  <c r="T737" i="3"/>
  <c r="Y735" i="3" l="1"/>
  <c r="AH737" i="3"/>
  <c r="D737" i="3"/>
  <c r="E737" i="3"/>
  <c r="H737" i="3" s="1"/>
  <c r="AG737" i="3"/>
  <c r="F737" i="3" l="1"/>
  <c r="G737" i="3"/>
  <c r="K737" i="3"/>
  <c r="AE737" i="3" s="1"/>
  <c r="V737" i="3" l="1"/>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AD739" i="3"/>
  <c r="Z739" i="3"/>
  <c r="T739" i="3" l="1"/>
  <c r="L738" i="3"/>
  <c r="AH739" i="3" l="1"/>
  <c r="U738" i="3"/>
  <c r="E739" i="3" s="1"/>
  <c r="H739" i="3" s="1"/>
  <c r="AG739" i="3"/>
  <c r="Y737" i="3"/>
  <c r="D739" i="3" l="1"/>
  <c r="G739" i="3" s="1"/>
  <c r="K739" i="3"/>
  <c r="AE739" i="3" s="1"/>
  <c r="F739" i="3" l="1"/>
  <c r="I739" i="3"/>
  <c r="J739" i="3"/>
  <c r="M739" i="3"/>
  <c r="N739" i="3" s="1"/>
  <c r="V739" i="3"/>
  <c r="A740" i="3"/>
  <c r="B740" i="3" s="1"/>
  <c r="W739" i="3" l="1"/>
  <c r="L739" i="3"/>
  <c r="P740" i="3"/>
  <c r="Q740" i="3" s="1"/>
  <c r="R740" i="3" s="1"/>
  <c r="S740" i="3" s="1"/>
  <c r="Z740" i="3"/>
  <c r="AC740" i="3"/>
  <c r="AD740" i="3"/>
  <c r="AA740" i="3"/>
  <c r="U739" i="3" l="1"/>
  <c r="Y738" i="3"/>
  <c r="T740" i="3"/>
  <c r="E740" i="3" l="1"/>
  <c r="H740" i="3" s="1"/>
  <c r="K740" i="3" s="1"/>
  <c r="AE740" i="3" s="1"/>
  <c r="D740" i="3"/>
  <c r="G740" i="3" s="1"/>
  <c r="AH740" i="3"/>
  <c r="AG740" i="3"/>
  <c r="F740" i="3" l="1"/>
  <c r="I740" i="3"/>
  <c r="J740" i="3"/>
  <c r="M740" i="3"/>
  <c r="N740" i="3" s="1"/>
  <c r="V740" i="3"/>
  <c r="A741" i="3"/>
  <c r="B741" i="3" s="1"/>
  <c r="W740" i="3" l="1"/>
  <c r="L740" i="3"/>
  <c r="AA741" i="3"/>
  <c r="P741" i="3"/>
  <c r="Q741" i="3" s="1"/>
  <c r="R741" i="3" s="1"/>
  <c r="S741" i="3" s="1"/>
  <c r="AD741" i="3"/>
  <c r="Z741" i="3"/>
  <c r="AC741" i="3"/>
  <c r="T741" i="3" l="1"/>
  <c r="AG741" i="3" s="1"/>
  <c r="U740" i="3"/>
  <c r="Y739" i="3"/>
  <c r="E741" i="3" l="1"/>
  <c r="H741" i="3" s="1"/>
  <c r="D741" i="3"/>
  <c r="AH741" i="3"/>
  <c r="K741" i="3" l="1"/>
  <c r="AE741" i="3" s="1"/>
  <c r="F741" i="3"/>
  <c r="G741" i="3"/>
  <c r="V741" i="3" l="1"/>
  <c r="A742" i="3"/>
  <c r="B742" i="3" s="1"/>
  <c r="I741" i="3"/>
  <c r="J741" i="3"/>
  <c r="M741" i="3"/>
  <c r="N741" i="3" s="1"/>
  <c r="L741" i="3" l="1"/>
  <c r="W741" i="3"/>
  <c r="AC742" i="3"/>
  <c r="P742" i="3"/>
  <c r="Q742" i="3" s="1"/>
  <c r="R742" i="3" s="1"/>
  <c r="S742" i="3" s="1"/>
  <c r="AD742" i="3"/>
  <c r="Z742" i="3"/>
  <c r="AA742" i="3"/>
  <c r="U741" i="3" l="1"/>
  <c r="Y740" i="3"/>
  <c r="T742" i="3"/>
  <c r="AG742" i="3" s="1"/>
  <c r="E742" i="3" l="1"/>
  <c r="H742" i="3" s="1"/>
  <c r="K742" i="3" s="1"/>
  <c r="AE742" i="3" s="1"/>
  <c r="AH742" i="3"/>
  <c r="D742" i="3"/>
  <c r="F742" i="3" l="1"/>
  <c r="G742" i="3"/>
  <c r="V742" i="3"/>
  <c r="A743" i="3"/>
  <c r="B743" i="3" s="1"/>
  <c r="I742" i="3" l="1"/>
  <c r="W742" i="3" s="1"/>
  <c r="J742" i="3"/>
  <c r="M742" i="3"/>
  <c r="N742" i="3" s="1"/>
  <c r="Z743" i="3"/>
  <c r="AA743" i="3"/>
  <c r="P743" i="3"/>
  <c r="Q743" i="3" s="1"/>
  <c r="R743" i="3" s="1"/>
  <c r="S743" i="3" s="1"/>
  <c r="AC743" i="3"/>
  <c r="AD743" i="3"/>
  <c r="T743" i="3" l="1"/>
  <c r="L742" i="3"/>
  <c r="U742" i="3" l="1"/>
  <c r="E743" i="3" s="1"/>
  <c r="H743" i="3" s="1"/>
  <c r="AH743" i="3"/>
  <c r="AG743" i="3"/>
  <c r="Y741" i="3"/>
  <c r="D743" i="3" l="1"/>
  <c r="G743" i="3" s="1"/>
  <c r="K743" i="3"/>
  <c r="AE743" i="3" s="1"/>
  <c r="F743" i="3" l="1"/>
  <c r="I743" i="3"/>
  <c r="J743" i="3"/>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P759" i="3"/>
  <c r="Q759" i="3" s="1"/>
  <c r="R759" i="3" s="1"/>
  <c r="S759" i="3" s="1"/>
  <c r="Z759" i="3"/>
  <c r="AA759" i="3"/>
  <c r="AC759" i="3"/>
  <c r="U758" i="3" l="1"/>
  <c r="Y757" i="3"/>
  <c r="T759" i="3"/>
  <c r="D759" i="3" l="1"/>
  <c r="G759" i="3" s="1"/>
  <c r="AG759" i="3"/>
  <c r="E759" i="3"/>
  <c r="H759" i="3" s="1"/>
  <c r="AH759" i="3"/>
  <c r="F759" i="3" l="1"/>
  <c r="I759" i="3"/>
  <c r="J759" i="3"/>
  <c r="AD759" i="3" s="1"/>
  <c r="M759" i="3"/>
  <c r="N759" i="3" s="1"/>
  <c r="K759" i="3"/>
  <c r="AE759" i="3" s="1"/>
  <c r="V759" i="3" l="1"/>
  <c r="W759" i="3" s="1"/>
  <c r="A760" i="3"/>
  <c r="B760" i="3" s="1"/>
  <c r="L759" i="3"/>
  <c r="U759" i="3" l="1"/>
  <c r="Y758" i="3"/>
  <c r="AA760" i="3"/>
  <c r="AC760" i="3"/>
  <c r="Z760" i="3"/>
  <c r="P760" i="3"/>
  <c r="Q760" i="3" s="1"/>
  <c r="R760" i="3" s="1"/>
  <c r="S760" i="3" s="1"/>
  <c r="T760" i="3" l="1"/>
  <c r="E760" i="3" s="1"/>
  <c r="H760" i="3" s="1"/>
  <c r="AH760" i="3" l="1"/>
  <c r="AG760" i="3"/>
  <c r="D760" i="3"/>
  <c r="G760" i="3" s="1"/>
  <c r="K760" i="3"/>
  <c r="AE760" i="3" s="1"/>
  <c r="F760" i="3" l="1"/>
  <c r="I760" i="3"/>
  <c r="J760" i="3"/>
  <c r="AD760" i="3" s="1"/>
  <c r="M760" i="3"/>
  <c r="N760" i="3" s="1"/>
  <c r="V760" i="3"/>
  <c r="A761" i="3"/>
  <c r="B761" i="3" s="1"/>
  <c r="W760" i="3" l="1"/>
  <c r="L760" i="3"/>
  <c r="P761" i="3"/>
  <c r="Q761" i="3" s="1"/>
  <c r="R761" i="3" s="1"/>
  <c r="S761" i="3" s="1"/>
  <c r="Z761" i="3"/>
  <c r="AA761" i="3"/>
  <c r="AC761" i="3"/>
  <c r="T761" i="3" l="1"/>
  <c r="U760" i="3"/>
  <c r="Y759" i="3"/>
  <c r="D761" i="3" l="1"/>
  <c r="G761" i="3" s="1"/>
  <c r="AG761" i="3"/>
  <c r="AH761" i="3"/>
  <c r="E761" i="3"/>
  <c r="H761" i="3" s="1"/>
  <c r="F761" i="3" l="1"/>
  <c r="I761" i="3"/>
  <c r="J761" i="3"/>
  <c r="AD761" i="3" s="1"/>
  <c r="M761" i="3"/>
  <c r="N761" i="3" s="1"/>
  <c r="K761" i="3"/>
  <c r="AE761" i="3" s="1"/>
  <c r="V761" i="3" l="1"/>
  <c r="W761" i="3" s="1"/>
  <c r="A762" i="3"/>
  <c r="B762" i="3" s="1"/>
  <c r="L761" i="3"/>
  <c r="U761" i="3" l="1"/>
  <c r="Y760" i="3"/>
  <c r="AA762" i="3"/>
  <c r="Z762" i="3"/>
  <c r="AC762" i="3"/>
  <c r="P762" i="3"/>
  <c r="Q762" i="3" s="1"/>
  <c r="R762" i="3" s="1"/>
  <c r="S762" i="3" s="1"/>
  <c r="T762" i="3" l="1"/>
  <c r="D762" i="3" s="1"/>
  <c r="E762" i="3" l="1"/>
  <c r="H762" i="3" s="1"/>
  <c r="K762" i="3" s="1"/>
  <c r="AE762" i="3" s="1"/>
  <c r="AH762" i="3"/>
  <c r="AG762" i="3"/>
  <c r="G762" i="3"/>
  <c r="F762" i="3" l="1"/>
  <c r="I762" i="3"/>
  <c r="J762" i="3"/>
  <c r="AD762" i="3" s="1"/>
  <c r="M762" i="3"/>
  <c r="N762" i="3" s="1"/>
  <c r="V762" i="3"/>
  <c r="A763" i="3"/>
  <c r="B763" i="3" s="1"/>
  <c r="W762" i="3" l="1"/>
  <c r="L762" i="3"/>
  <c r="AC763" i="3"/>
  <c r="Z763" i="3"/>
  <c r="AA763" i="3"/>
  <c r="P763" i="3"/>
  <c r="Q763" i="3" s="1"/>
  <c r="R763" i="3" s="1"/>
  <c r="S763" i="3" s="1"/>
  <c r="U762" i="3" l="1"/>
  <c r="Y761" i="3"/>
  <c r="T763" i="3"/>
  <c r="D763" i="3" l="1"/>
  <c r="G763" i="3" s="1"/>
  <c r="AG763" i="3"/>
  <c r="AH763" i="3"/>
  <c r="E763" i="3"/>
  <c r="H763" i="3" s="1"/>
  <c r="K763" i="3" s="1"/>
  <c r="AE763" i="3" s="1"/>
  <c r="F763" i="3" l="1"/>
  <c r="I763" i="3"/>
  <c r="J763" i="3"/>
  <c r="AD763" i="3" s="1"/>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I764" i="3"/>
  <c r="W764" i="3" s="1"/>
  <c r="J764" i="3"/>
  <c r="AD764" i="3" s="1"/>
  <c r="M764" i="3"/>
  <c r="N764" i="3" s="1"/>
  <c r="T765" i="3" l="1"/>
  <c r="L764" i="3"/>
  <c r="AG765" i="3" l="1"/>
  <c r="AH765" i="3"/>
  <c r="U764" i="3"/>
  <c r="D765" i="3" s="1"/>
  <c r="Y763" i="3"/>
  <c r="E765" i="3" l="1"/>
  <c r="H765" i="3" s="1"/>
  <c r="K765" i="3" s="1"/>
  <c r="AE765" i="3" s="1"/>
  <c r="G765" i="3"/>
  <c r="F765" i="3" l="1"/>
  <c r="I765" i="3"/>
  <c r="J765" i="3"/>
  <c r="AD765" i="3" s="1"/>
  <c r="M765" i="3"/>
  <c r="N765" i="3" s="1"/>
  <c r="V765" i="3"/>
  <c r="A766" i="3"/>
  <c r="B766" i="3" s="1"/>
  <c r="W765" i="3" l="1"/>
  <c r="L765"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AD766" i="3" s="1"/>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AH771" i="3" l="1"/>
  <c r="Y769"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Y772" i="3" s="1"/>
  <c r="AD773" i="3"/>
  <c r="T774" i="3"/>
  <c r="AG774" i="3" l="1"/>
  <c r="U773" i="3"/>
  <c r="E774" i="3" s="1"/>
  <c r="H774" i="3" s="1"/>
  <c r="K774" i="3" s="1"/>
  <c r="AE774" i="3" s="1"/>
  <c r="AH774" i="3"/>
  <c r="D774" i="3" l="1"/>
  <c r="F774" i="3" s="1"/>
  <c r="V774" i="3"/>
  <c r="A775" i="3"/>
  <c r="B775" i="3" s="1"/>
  <c r="G774" i="3" l="1"/>
  <c r="M774" i="3" s="1"/>
  <c r="N774" i="3" s="1"/>
  <c r="P775" i="3"/>
  <c r="Q775" i="3" s="1"/>
  <c r="R775" i="3" s="1"/>
  <c r="S775" i="3" s="1"/>
  <c r="Z775" i="3"/>
  <c r="AD775" i="3"/>
  <c r="AA775" i="3"/>
  <c r="AC775" i="3"/>
  <c r="J774" i="3" l="1"/>
  <c r="L774" i="3" s="1"/>
  <c r="Y773" i="3" s="1"/>
  <c r="I774" i="3"/>
  <c r="W774"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P785" i="3"/>
  <c r="Q785" i="3" s="1"/>
  <c r="R785" i="3" s="1"/>
  <c r="S785" i="3" s="1"/>
  <c r="AC785" i="3"/>
  <c r="Z785" i="3"/>
  <c r="U784" i="3" l="1"/>
  <c r="Y783" i="3"/>
  <c r="T785" i="3"/>
  <c r="AH785" i="3" s="1"/>
  <c r="E785" i="3" l="1"/>
  <c r="H785" i="3" s="1"/>
  <c r="AG785" i="3"/>
  <c r="D785" i="3"/>
  <c r="K785" i="3" l="1"/>
  <c r="AE785" i="3" s="1"/>
  <c r="F785" i="3"/>
  <c r="G785" i="3"/>
  <c r="I785" i="3" l="1"/>
  <c r="J785" i="3"/>
  <c r="AD785" i="3" s="1"/>
  <c r="M785" i="3"/>
  <c r="N785" i="3" s="1"/>
  <c r="V785" i="3"/>
  <c r="A786" i="3"/>
  <c r="B786" i="3" s="1"/>
  <c r="W785" i="3" l="1"/>
  <c r="L785" i="3"/>
  <c r="Z786" i="3"/>
  <c r="AA786" i="3"/>
  <c r="P786" i="3"/>
  <c r="Q786" i="3" s="1"/>
  <c r="R786" i="3" s="1"/>
  <c r="S786" i="3" s="1"/>
  <c r="AC786" i="3"/>
  <c r="U785" i="3" l="1"/>
  <c r="Y784" i="3"/>
  <c r="T786" i="3"/>
  <c r="E786" i="3" l="1"/>
  <c r="H786" i="3" s="1"/>
  <c r="K786" i="3" s="1"/>
  <c r="AE786" i="3" s="1"/>
  <c r="AG786" i="3"/>
  <c r="D786" i="3"/>
  <c r="G786" i="3" s="1"/>
  <c r="AH786" i="3"/>
  <c r="F786" i="3" l="1"/>
  <c r="I786" i="3"/>
  <c r="J786" i="3"/>
  <c r="AD786" i="3" s="1"/>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A789" i="3"/>
  <c r="Z789" i="3"/>
  <c r="L788" i="3" l="1"/>
  <c r="U788" i="3" s="1"/>
  <c r="AD788" i="3"/>
  <c r="T789" i="3"/>
  <c r="Y787" i="3" l="1"/>
  <c r="D789" i="3"/>
  <c r="G789" i="3" s="1"/>
  <c r="E789" i="3"/>
  <c r="H789" i="3" s="1"/>
  <c r="AH789" i="3"/>
  <c r="AG789" i="3"/>
  <c r="F789" i="3" l="1"/>
  <c r="I789" i="3"/>
  <c r="J789" i="3"/>
  <c r="AD789" i="3" s="1"/>
  <c r="M789" i="3"/>
  <c r="N789" i="3" s="1"/>
  <c r="K789" i="3"/>
  <c r="AE789" i="3" s="1"/>
  <c r="L789" i="3" l="1"/>
  <c r="V789" i="3"/>
  <c r="W789" i="3" s="1"/>
  <c r="A790" i="3"/>
  <c r="B790" i="3" s="1"/>
  <c r="AA790" i="3" l="1"/>
  <c r="AC790" i="3"/>
  <c r="Z790" i="3"/>
  <c r="P790" i="3"/>
  <c r="Q790" i="3" s="1"/>
  <c r="R790" i="3" s="1"/>
  <c r="S790" i="3" s="1"/>
  <c r="U789" i="3"/>
  <c r="Y788" i="3"/>
  <c r="T790" i="3" l="1"/>
  <c r="D790" i="3" s="1"/>
  <c r="AG790" i="3" l="1"/>
  <c r="G790" i="3"/>
  <c r="AH790" i="3"/>
  <c r="E790" i="3"/>
  <c r="H790" i="3" s="1"/>
  <c r="F790" i="3" l="1"/>
  <c r="I790" i="3"/>
  <c r="J790" i="3"/>
  <c r="AD790" i="3" s="1"/>
  <c r="M790" i="3"/>
  <c r="N790" i="3" s="1"/>
  <c r="K790" i="3"/>
  <c r="AE790" i="3" s="1"/>
  <c r="V790" i="3" l="1"/>
  <c r="W790" i="3" s="1"/>
  <c r="A791" i="3"/>
  <c r="B791" i="3" s="1"/>
  <c r="L790" i="3"/>
  <c r="U790" i="3" l="1"/>
  <c r="Y789" i="3"/>
  <c r="P791" i="3"/>
  <c r="Q791" i="3" s="1"/>
  <c r="R791" i="3" s="1"/>
  <c r="S791" i="3" s="1"/>
  <c r="AA791" i="3"/>
  <c r="AC791" i="3"/>
  <c r="Z791" i="3"/>
  <c r="T791" i="3" l="1"/>
  <c r="AG791" i="3" s="1"/>
  <c r="E791" i="3" l="1"/>
  <c r="H791" i="3" s="1"/>
  <c r="K791" i="3" s="1"/>
  <c r="AE791" i="3" s="1"/>
  <c r="D791" i="3"/>
  <c r="G791" i="3" s="1"/>
  <c r="AH791" i="3"/>
  <c r="F791" i="3" l="1"/>
  <c r="I791" i="3"/>
  <c r="J791" i="3"/>
  <c r="AD791" i="3" s="1"/>
  <c r="M791" i="3"/>
  <c r="N791" i="3" s="1"/>
  <c r="V791" i="3"/>
  <c r="A792" i="3"/>
  <c r="B792" i="3" s="1"/>
  <c r="W791" i="3" l="1"/>
  <c r="L791" i="3"/>
  <c r="P792" i="3"/>
  <c r="Q792" i="3" s="1"/>
  <c r="R792" i="3" s="1"/>
  <c r="S792" i="3" s="1"/>
  <c r="AC792" i="3"/>
  <c r="Z792" i="3"/>
  <c r="AA792" i="3"/>
  <c r="U791" i="3" l="1"/>
  <c r="Y790" i="3"/>
  <c r="T792" i="3"/>
  <c r="AG792" i="3" s="1"/>
  <c r="AH792" i="3" l="1"/>
  <c r="D792" i="3"/>
  <c r="E792" i="3"/>
  <c r="H792" i="3" s="1"/>
  <c r="F792" i="3" l="1"/>
  <c r="G792" i="3"/>
  <c r="K792" i="3"/>
  <c r="AE792" i="3" s="1"/>
  <c r="I792" i="3" l="1"/>
  <c r="J792" i="3"/>
  <c r="AD792" i="3" s="1"/>
  <c r="M792" i="3"/>
  <c r="N792" i="3" s="1"/>
  <c r="V792" i="3"/>
  <c r="A793" i="3"/>
  <c r="B793" i="3" s="1"/>
  <c r="L792" i="3" l="1"/>
  <c r="W792"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Z794" i="3"/>
  <c r="AC794" i="3"/>
  <c r="P794" i="3"/>
  <c r="Q794" i="3" s="1"/>
  <c r="R794" i="3" s="1"/>
  <c r="S794" i="3" s="1"/>
  <c r="AA794" i="3"/>
  <c r="L793" i="3" l="1"/>
  <c r="Y792" i="3" s="1"/>
  <c r="AD793" i="3"/>
  <c r="T794" i="3"/>
  <c r="U793" i="3" l="1"/>
  <c r="D794" i="3" s="1"/>
  <c r="AH794" i="3"/>
  <c r="AG794" i="3"/>
  <c r="E794" i="3" l="1"/>
  <c r="H794" i="3" s="1"/>
  <c r="K794" i="3" s="1"/>
  <c r="AE794" i="3" s="1"/>
  <c r="G794" i="3"/>
  <c r="F794" i="3" l="1"/>
  <c r="I794" i="3"/>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Z868" i="3"/>
  <c r="AA868" i="3"/>
  <c r="AC868" i="3"/>
  <c r="P868" i="3"/>
  <c r="Q868" i="3" s="1"/>
  <c r="R868" i="3" s="1"/>
  <c r="S868" i="3" s="1"/>
  <c r="T868" i="3" l="1"/>
  <c r="U867" i="3"/>
  <c r="Y866" i="3"/>
  <c r="E868" i="3" l="1"/>
  <c r="H868" i="3" s="1"/>
  <c r="K868" i="3" s="1"/>
  <c r="AE868" i="3" s="1"/>
  <c r="AH868" i="3"/>
  <c r="D868" i="3"/>
  <c r="G868" i="3" s="1"/>
  <c r="AG868" i="3"/>
  <c r="F868" i="3" l="1"/>
  <c r="I868" i="3"/>
  <c r="J868" i="3"/>
  <c r="AD868" i="3" s="1"/>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C878" i="3"/>
  <c r="AA878" i="3"/>
  <c r="P878" i="3"/>
  <c r="Q878" i="3" s="1"/>
  <c r="R878" i="3" s="1"/>
  <c r="S878" i="3" s="1"/>
  <c r="T878" i="3" l="1"/>
  <c r="E878" i="3" s="1"/>
  <c r="H878" i="3" s="1"/>
  <c r="D878" i="3" l="1"/>
  <c r="G878" i="3" s="1"/>
  <c r="AG878" i="3"/>
  <c r="AH878" i="3"/>
  <c r="K878" i="3"/>
  <c r="AE878" i="3" s="1"/>
  <c r="F878" i="3" l="1"/>
  <c r="I878" i="3"/>
  <c r="J878" i="3"/>
  <c r="AD878" i="3" s="1"/>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A888" i="3"/>
  <c r="Z888" i="3"/>
  <c r="P888" i="3"/>
  <c r="Q888" i="3" s="1"/>
  <c r="R888" i="3" s="1"/>
  <c r="S888" i="3" s="1"/>
  <c r="T888" i="3" l="1"/>
  <c r="U887" i="3"/>
  <c r="Y886" i="3"/>
  <c r="E888" i="3" l="1"/>
  <c r="H888" i="3" s="1"/>
  <c r="K888" i="3" s="1"/>
  <c r="AE888" i="3" s="1"/>
  <c r="D888" i="3"/>
  <c r="G888" i="3" s="1"/>
  <c r="AG888" i="3"/>
  <c r="AH888" i="3"/>
  <c r="F888" i="3" l="1"/>
  <c r="I888" i="3"/>
  <c r="J888" i="3"/>
  <c r="AD888" i="3" s="1"/>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P898" i="3"/>
  <c r="Q898" i="3" s="1"/>
  <c r="R898" i="3" s="1"/>
  <c r="S898" i="3" s="1"/>
  <c r="Z898" i="3"/>
  <c r="AC898" i="3"/>
  <c r="U897" i="3"/>
  <c r="Y896" i="3"/>
  <c r="T898" i="3" l="1"/>
  <c r="D898" i="3" s="1"/>
  <c r="G898" i="3" l="1"/>
  <c r="AG898" i="3"/>
  <c r="E898" i="3"/>
  <c r="H898" i="3" s="1"/>
  <c r="AH898" i="3"/>
  <c r="F898" i="3" l="1"/>
  <c r="I898" i="3"/>
  <c r="J898" i="3"/>
  <c r="AD898" i="3" s="1"/>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C908" i="3"/>
  <c r="T908" i="3" l="1"/>
  <c r="L907" i="3"/>
  <c r="AG908" i="3" l="1"/>
  <c r="AH908" i="3"/>
  <c r="U907" i="3"/>
  <c r="E908" i="3" s="1"/>
  <c r="H908" i="3" s="1"/>
  <c r="Y906" i="3"/>
  <c r="D908" i="3" l="1"/>
  <c r="G908" i="3" s="1"/>
  <c r="K908" i="3"/>
  <c r="AE908" i="3" s="1"/>
  <c r="F908" i="3" l="1"/>
  <c r="I908" i="3"/>
  <c r="J908" i="3"/>
  <c r="AD908" i="3" s="1"/>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A918" i="3"/>
  <c r="Z918" i="3"/>
  <c r="P918" i="3"/>
  <c r="Q918" i="3" s="1"/>
  <c r="R918" i="3" s="1"/>
  <c r="S918" i="3" s="1"/>
  <c r="T918" i="3" l="1"/>
  <c r="U917" i="3"/>
  <c r="Y916" i="3"/>
  <c r="E918" i="3" l="1"/>
  <c r="H918" i="3" s="1"/>
  <c r="K918" i="3" s="1"/>
  <c r="AE918" i="3" s="1"/>
  <c r="AH918" i="3"/>
  <c r="D918" i="3"/>
  <c r="G918" i="3" s="1"/>
  <c r="AG918" i="3"/>
  <c r="F918" i="3" l="1"/>
  <c r="I918" i="3"/>
  <c r="J918" i="3"/>
  <c r="AD918" i="3" s="1"/>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A928" i="3"/>
  <c r="Z928" i="3"/>
  <c r="P928" i="3"/>
  <c r="Q928" i="3" s="1"/>
  <c r="R928" i="3" s="1"/>
  <c r="S928" i="3" s="1"/>
  <c r="T928" i="3" l="1"/>
  <c r="D928" i="3" s="1"/>
  <c r="AH928" i="3" l="1"/>
  <c r="E928" i="3"/>
  <c r="H928" i="3" s="1"/>
  <c r="K928" i="3" s="1"/>
  <c r="AE928" i="3" s="1"/>
  <c r="AG928" i="3"/>
  <c r="G928" i="3"/>
  <c r="F928" i="3" l="1"/>
  <c r="I928" i="3"/>
  <c r="J928" i="3"/>
  <c r="AD928" i="3" s="1"/>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T938" i="3" l="1"/>
  <c r="AG938" i="3" s="1"/>
  <c r="U937" i="3"/>
  <c r="Y936" i="3"/>
  <c r="D938" i="3" l="1"/>
  <c r="AH938" i="3"/>
  <c r="E938" i="3"/>
  <c r="H938" i="3" s="1"/>
  <c r="F938" i="3" l="1"/>
  <c r="G938" i="3"/>
  <c r="J938" i="3" s="1"/>
  <c r="AD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Z948" i="3"/>
  <c r="AC948" i="3"/>
  <c r="U947" i="3" l="1"/>
  <c r="Y946" i="3"/>
  <c r="T948" i="3"/>
  <c r="AH948" i="3" s="1"/>
  <c r="AG948" i="3" l="1"/>
  <c r="E948" i="3"/>
  <c r="H948" i="3" s="1"/>
  <c r="D948" i="3"/>
  <c r="K948" i="3" l="1"/>
  <c r="AE948" i="3" s="1"/>
  <c r="F948" i="3"/>
  <c r="G948" i="3"/>
  <c r="I948" i="3" l="1"/>
  <c r="J948" i="3"/>
  <c r="AD948" i="3" s="1"/>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C955" i="3"/>
  <c r="Z955" i="3"/>
  <c r="U954" i="3" l="1"/>
  <c r="Y953" i="3"/>
  <c r="T955" i="3"/>
  <c r="AG955" i="3" s="1"/>
  <c r="AH955" i="3" l="1"/>
  <c r="D955" i="3"/>
  <c r="E955" i="3"/>
  <c r="H955" i="3" s="1"/>
  <c r="F955" i="3" l="1"/>
  <c r="G955" i="3"/>
  <c r="K955" i="3"/>
  <c r="AE955" i="3" s="1"/>
  <c r="I955" i="3" l="1"/>
  <c r="J955" i="3"/>
  <c r="AD955" i="3" s="1"/>
  <c r="M955" i="3"/>
  <c r="N955" i="3" s="1"/>
  <c r="V955" i="3"/>
  <c r="A956" i="3"/>
  <c r="B956" i="3" s="1"/>
  <c r="W955" i="3" l="1"/>
  <c r="L955" i="3"/>
  <c r="AA956" i="3"/>
  <c r="P956" i="3"/>
  <c r="Q956" i="3" s="1"/>
  <c r="R956" i="3" s="1"/>
  <c r="S956" i="3" s="1"/>
  <c r="Z956" i="3"/>
  <c r="AC956" i="3"/>
  <c r="U955" i="3" l="1"/>
  <c r="Y954" i="3"/>
  <c r="T956" i="3"/>
  <c r="AH956" i="3" s="1"/>
  <c r="AG956" i="3" l="1"/>
  <c r="E956" i="3"/>
  <c r="H956" i="3" s="1"/>
  <c r="K956" i="3" s="1"/>
  <c r="AE956" i="3" s="1"/>
  <c r="D956" i="3"/>
  <c r="V956" i="3" l="1"/>
  <c r="A957" i="3"/>
  <c r="B957" i="3" s="1"/>
  <c r="F956" i="3"/>
  <c r="G956" i="3"/>
  <c r="I956" i="3" l="1"/>
  <c r="W956" i="3" s="1"/>
  <c r="J956" i="3"/>
  <c r="AD956" i="3" s="1"/>
  <c r="M956" i="3"/>
  <c r="N956" i="3" s="1"/>
  <c r="AA957" i="3"/>
  <c r="Z957" i="3"/>
  <c r="P957" i="3"/>
  <c r="Q957" i="3" s="1"/>
  <c r="R957" i="3" s="1"/>
  <c r="S957" i="3" s="1"/>
  <c r="AC957" i="3"/>
  <c r="T957" i="3" l="1"/>
  <c r="L956" i="3"/>
  <c r="AG957" i="3" l="1"/>
  <c r="U956" i="3"/>
  <c r="E957" i="3" s="1"/>
  <c r="H957" i="3" s="1"/>
  <c r="AH957" i="3"/>
  <c r="Y955" i="3"/>
  <c r="D957" i="3" l="1"/>
  <c r="G957" i="3" s="1"/>
  <c r="K957" i="3"/>
  <c r="AE957" i="3" s="1"/>
  <c r="F957" i="3" l="1"/>
  <c r="I957" i="3"/>
  <c r="J957" i="3"/>
  <c r="AD957" i="3" s="1"/>
  <c r="M957" i="3"/>
  <c r="N957" i="3" s="1"/>
  <c r="V957" i="3"/>
  <c r="A958" i="3"/>
  <c r="B958" i="3" s="1"/>
  <c r="W957" i="3" l="1"/>
  <c r="L957" i="3"/>
  <c r="AC958" i="3"/>
  <c r="AA958" i="3"/>
  <c r="P958" i="3"/>
  <c r="Q958" i="3" s="1"/>
  <c r="R958" i="3" s="1"/>
  <c r="S958" i="3" s="1"/>
  <c r="Z958" i="3"/>
  <c r="T958" i="3" l="1"/>
  <c r="AH958" i="3" s="1"/>
  <c r="U957" i="3"/>
  <c r="Y956" i="3"/>
  <c r="AG958" i="3" l="1"/>
  <c r="D958" i="3"/>
  <c r="E958" i="3"/>
  <c r="H958" i="3" s="1"/>
  <c r="K958" i="3" l="1"/>
  <c r="AE958" i="3" s="1"/>
  <c r="F958" i="3"/>
  <c r="G958" i="3"/>
  <c r="V958" i="3" l="1"/>
  <c r="A959" i="3"/>
  <c r="B959" i="3" s="1"/>
  <c r="I958" i="3"/>
  <c r="J958" i="3"/>
  <c r="AD958" i="3" s="1"/>
  <c r="M958" i="3"/>
  <c r="N958" i="3" s="1"/>
  <c r="W958" i="3" l="1"/>
  <c r="L958" i="3"/>
  <c r="Z959" i="3"/>
  <c r="AC959" i="3"/>
  <c r="P959" i="3"/>
  <c r="Q959" i="3" s="1"/>
  <c r="R959" i="3" s="1"/>
  <c r="S959" i="3" s="1"/>
  <c r="AA959" i="3"/>
  <c r="T959" i="3" l="1"/>
  <c r="AH959" i="3" s="1"/>
  <c r="U958" i="3"/>
  <c r="Y957" i="3"/>
  <c r="AG959" i="3" l="1"/>
  <c r="E959" i="3"/>
  <c r="H959" i="3" s="1"/>
  <c r="K959" i="3" s="1"/>
  <c r="AE959" i="3" s="1"/>
  <c r="D959" i="3"/>
  <c r="F959" i="3" l="1"/>
  <c r="G959" i="3"/>
  <c r="V959" i="3"/>
  <c r="A960" i="3"/>
  <c r="B960" i="3" s="1"/>
  <c r="Z960" i="3" l="1"/>
  <c r="AA960" i="3"/>
  <c r="P960" i="3"/>
  <c r="Q960" i="3" s="1"/>
  <c r="R960" i="3" s="1"/>
  <c r="S960" i="3" s="1"/>
  <c r="AC960" i="3"/>
  <c r="I959" i="3"/>
  <c r="W959" i="3" s="1"/>
  <c r="J959" i="3"/>
  <c r="AD959" i="3" s="1"/>
  <c r="M959" i="3"/>
  <c r="N959" i="3" s="1"/>
  <c r="T960" i="3" l="1"/>
  <c r="L959" i="3"/>
  <c r="U959" i="3" l="1"/>
  <c r="E960" i="3" s="1"/>
  <c r="H960" i="3" s="1"/>
  <c r="AG960" i="3"/>
  <c r="AH960" i="3"/>
  <c r="Y958" i="3"/>
  <c r="D960" i="3" l="1"/>
  <c r="G960" i="3" s="1"/>
  <c r="K960" i="3"/>
  <c r="AE960" i="3" s="1"/>
  <c r="F960" i="3" l="1"/>
  <c r="I960" i="3"/>
  <c r="J960" i="3"/>
  <c r="AD960" i="3" s="1"/>
  <c r="M960" i="3"/>
  <c r="N960" i="3" s="1"/>
  <c r="V960" i="3"/>
  <c r="A961" i="3"/>
  <c r="B961" i="3" s="1"/>
  <c r="W960" i="3" l="1"/>
  <c r="P961" i="3"/>
  <c r="Q961" i="3" s="1"/>
  <c r="R961" i="3" s="1"/>
  <c r="S961" i="3" s="1"/>
  <c r="AC961" i="3"/>
  <c r="Z961" i="3"/>
  <c r="AA961" i="3"/>
  <c r="L960" i="3"/>
  <c r="U960" i="3" l="1"/>
  <c r="Y959" i="3"/>
  <c r="T961" i="3"/>
  <c r="D961" i="3" l="1"/>
  <c r="G961" i="3" s="1"/>
  <c r="AH961" i="3"/>
  <c r="AG961" i="3"/>
  <c r="E961" i="3"/>
  <c r="H961" i="3" s="1"/>
  <c r="K961" i="3" l="1"/>
  <c r="AE961" i="3" s="1"/>
  <c r="I961" i="3"/>
  <c r="J961" i="3"/>
  <c r="AD961" i="3" s="1"/>
  <c r="M961" i="3"/>
  <c r="N961" i="3" s="1"/>
  <c r="F961" i="3"/>
  <c r="L961" i="3" l="1"/>
  <c r="V961" i="3"/>
  <c r="W961" i="3" s="1"/>
  <c r="A962" i="3"/>
  <c r="B962" i="3" s="1"/>
  <c r="Z962" i="3" l="1"/>
  <c r="AA962" i="3"/>
  <c r="P962" i="3"/>
  <c r="Q962" i="3" s="1"/>
  <c r="R962" i="3" s="1"/>
  <c r="S962" i="3" s="1"/>
  <c r="AC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I962" i="3"/>
  <c r="W962" i="3" s="1"/>
  <c r="J962" i="3"/>
  <c r="AD962" i="3" s="1"/>
  <c r="M962" i="3"/>
  <c r="N962" i="3" s="1"/>
  <c r="T963" i="3" l="1"/>
  <c r="L962" i="3"/>
  <c r="U962" i="3" l="1"/>
  <c r="E963" i="3" s="1"/>
  <c r="H963" i="3" s="1"/>
  <c r="AG963" i="3"/>
  <c r="AH963" i="3"/>
  <c r="Y961" i="3"/>
  <c r="D963" i="3" l="1"/>
  <c r="G963" i="3" s="1"/>
  <c r="K963" i="3"/>
  <c r="AE963" i="3" s="1"/>
  <c r="F963" i="3" l="1"/>
  <c r="I963" i="3"/>
  <c r="J963" i="3"/>
  <c r="AD963" i="3" s="1"/>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L967" i="3" l="1"/>
  <c r="T968" i="3"/>
  <c r="AH968" i="3" l="1"/>
  <c r="AG968" i="3"/>
  <c r="U967" i="3"/>
  <c r="E968" i="3" s="1"/>
  <c r="H968" i="3" s="1"/>
  <c r="Y966" i="3"/>
  <c r="K968" i="3" l="1"/>
  <c r="AE968" i="3" s="1"/>
  <c r="D968" i="3"/>
  <c r="V968" i="3" l="1"/>
  <c r="A969" i="3"/>
  <c r="B969" i="3" s="1"/>
  <c r="F968" i="3"/>
  <c r="G968" i="3"/>
  <c r="I968" i="3" l="1"/>
  <c r="W968" i="3" s="1"/>
  <c r="J968" i="3"/>
  <c r="AD968" i="3" s="1"/>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Z978" i="3"/>
  <c r="AA978" i="3"/>
  <c r="P978" i="3"/>
  <c r="Q978" i="3" s="1"/>
  <c r="R978" i="3" s="1"/>
  <c r="S978" i="3" s="1"/>
  <c r="T978" i="3" l="1"/>
  <c r="U977" i="3"/>
  <c r="Y976" i="3"/>
  <c r="D978" i="3" l="1"/>
  <c r="G978" i="3" s="1"/>
  <c r="E978" i="3"/>
  <c r="H978" i="3" s="1"/>
  <c r="K978" i="3" s="1"/>
  <c r="AE978" i="3" s="1"/>
  <c r="AH978" i="3"/>
  <c r="AG978" i="3"/>
  <c r="F978" i="3" l="1"/>
  <c r="I978" i="3"/>
  <c r="J978" i="3"/>
  <c r="AD978" i="3" s="1"/>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A988" i="3"/>
  <c r="P988" i="3"/>
  <c r="Q988" i="3" s="1"/>
  <c r="R988" i="3" s="1"/>
  <c r="S988" i="3" s="1"/>
  <c r="L987" i="3" l="1"/>
  <c r="T988" i="3"/>
  <c r="AH988" i="3" l="1"/>
  <c r="U987" i="3"/>
  <c r="E988" i="3" s="1"/>
  <c r="H988" i="3" s="1"/>
  <c r="AG988" i="3"/>
  <c r="Y986" i="3"/>
  <c r="D988" i="3" l="1"/>
  <c r="G988" i="3" s="1"/>
  <c r="K988" i="3"/>
  <c r="AE988" i="3" s="1"/>
  <c r="F988" i="3" l="1"/>
  <c r="I988" i="3"/>
  <c r="J988" i="3"/>
  <c r="AD988" i="3" s="1"/>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C998" i="3"/>
  <c r="AA998" i="3"/>
  <c r="T998" i="3" l="1"/>
  <c r="AG998" i="3" s="1"/>
  <c r="U997" i="3"/>
  <c r="Y996" i="3"/>
  <c r="E998" i="3" l="1"/>
  <c r="H998" i="3" s="1"/>
  <c r="K998" i="3" s="1"/>
  <c r="AE998" i="3" s="1"/>
  <c r="AH998" i="3"/>
  <c r="D998" i="3"/>
  <c r="V998" i="3" l="1"/>
  <c r="A999" i="3"/>
  <c r="B999" i="3" s="1"/>
  <c r="F998" i="3"/>
  <c r="G998" i="3"/>
  <c r="I998" i="3" l="1"/>
  <c r="W998" i="3" s="1"/>
  <c r="J998" i="3"/>
  <c r="AD998" i="3" s="1"/>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I43" i="1"/>
  <c r="K43" i="1"/>
  <c r="H27" i="1"/>
  <c r="J31" i="7" s="1"/>
  <c r="L45" i="1"/>
  <c r="M45" i="1"/>
  <c r="K45" i="1"/>
  <c r="H45" i="1"/>
  <c r="I46" i="1"/>
  <c r="H46" i="1"/>
  <c r="J27" i="1"/>
  <c r="D164" i="1" s="1"/>
  <c r="M46" i="1"/>
  <c r="K27" i="1"/>
  <c r="K31" i="7" s="1"/>
  <c r="K24" i="1"/>
  <c r="S26" i="6" s="1"/>
  <c r="L43" i="1"/>
  <c r="L46" i="1"/>
  <c r="I27" i="1"/>
  <c r="B164" i="1" s="1"/>
  <c r="J43" i="1"/>
  <c r="I45" i="1"/>
  <c r="J46" i="1"/>
  <c r="H29" i="1"/>
  <c r="F155" i="1" s="1"/>
  <c r="M31" i="7"/>
  <c r="E121" i="7"/>
  <c r="F121" i="7" s="1"/>
  <c r="H116" i="7"/>
  <c r="H58" i="7"/>
  <c r="E64" i="7"/>
  <c r="F64" i="7" s="1"/>
  <c r="H55" i="7" l="1"/>
  <c r="H112" i="7"/>
  <c r="H53" i="7"/>
  <c r="P32" i="1"/>
  <c r="P33" i="1"/>
  <c r="I67" i="7"/>
  <c r="H43" i="1"/>
  <c r="K46" i="1"/>
  <c r="H47" i="1"/>
  <c r="M47" i="1"/>
  <c r="L47" i="1"/>
  <c r="K47" i="1"/>
  <c r="K29" i="1" s="1"/>
  <c r="M29" i="1" s="1"/>
  <c r="J47" i="1"/>
  <c r="J29" i="1"/>
  <c r="P31"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F22" i="1"/>
  <c r="D180" i="1"/>
  <c r="F201" i="1"/>
  <c r="D163" i="1"/>
  <c r="F200" i="1"/>
  <c r="D165" i="1"/>
  <c r="D173" i="1"/>
  <c r="D184" i="1"/>
  <c r="F168" i="1"/>
  <c r="F169" i="1"/>
  <c r="D193" i="1"/>
  <c r="F186" i="1"/>
  <c r="F170" i="1"/>
  <c r="H44" i="7"/>
  <c r="D174" i="1"/>
  <c r="D172" i="1"/>
  <c r="F176" i="1"/>
  <c r="D182" i="1"/>
  <c r="D192" i="1"/>
  <c r="D186" i="1"/>
  <c r="F164" i="1"/>
  <c r="F199" i="1"/>
  <c r="D196" i="1"/>
  <c r="F183" i="1"/>
  <c r="D191" i="1"/>
  <c r="F189" i="1"/>
  <c r="F163" i="1"/>
  <c r="F177" i="1"/>
  <c r="D166" i="1"/>
  <c r="D187" i="1"/>
  <c r="D198" i="1"/>
  <c r="F195" i="1"/>
  <c r="H11" i="7"/>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B152" i="1" l="1"/>
  <c r="H115" i="7"/>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sharedStrings.xml><?xml version="1.0" encoding="utf-8"?>
<sst xmlns="http://schemas.openxmlformats.org/spreadsheetml/2006/main" count="1735" uniqueCount="576">
  <si>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</si>
  <si>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</si>
  <si>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</si>
  <si>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</si>
  <si>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</si>
  <si>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</si>
  <si>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</si>
  <si>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</si>
  <si>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</si>
  <si>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</si>
  <si>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</si>
  <si>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</si>
  <si>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</si>
  <si>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</si>
  <si>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</si>
  <si>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</si>
  <si>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</si>
  <si>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</si>
  <si>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</si>
  <si>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</si>
  <si>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</si>
  <si>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</si>
  <si>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</si>
  <si>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</si>
  <si>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</si>
  <si>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</si>
  <si>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</si>
  <si>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</si>
  <si>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</si>
  <si>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</si>
  <si>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</si>
  <si>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</si>
  <si>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</si>
  <si>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</si>
  <si>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</si>
  <si>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</si>
  <si>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</si>
  <si>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</si>
  <si>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</si>
  <si>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</si>
  <si>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</si>
  <si>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</si>
  <si>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</si>
  <si>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</si>
  <si>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</si>
  <si>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</si>
  <si>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</si>
  <si>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</si>
  <si>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</si>
  <si>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</si>
  <si>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</si>
  <si>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</si>
  <si>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</si>
  <si>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</si>
  <si>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</si>
  <si>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</si>
  <si>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</si>
  <si>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</si>
  <si>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</si>
  <si>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</si>
  <si>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</si>
  <si>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</si>
  <si>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</si>
  <si>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</si>
  <si>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</si>
  <si>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</si>
  <si>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</si>
  <si>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</si>
  <si>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</si>
  <si>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</si>
  <si>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</si>
  <si>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</si>
  <si>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</si>
  <si>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</si>
  <si>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</si>
  <si>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</si>
  <si>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</si>
  <si>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</si>
  <si>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</si>
  <si>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</si>
  <si>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</si>
  <si>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</si>
  <si>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</si>
  <si>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</si>
  <si>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</si>
  <si>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</si>
  <si>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</si>
  <si>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</si>
  <si>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</si>
  <si>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</si>
  <si>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</si>
  <si>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</si>
  <si>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</si>
  <si>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</si>
  <si>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</si>
  <si>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</si>
  <si>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</si>
  <si>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</si>
  <si>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</si>
  <si>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</si>
  <si>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</si>
  <si>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</si>
  <si>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</si>
  <si>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</si>
  <si>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</si>
  <si>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</si>
  <si>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</si>
  <si>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</si>
  <si>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</si>
  <si>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</si>
  <si>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</si>
  <si>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</si>
  <si>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</si>
  <si>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</si>
  <si>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</si>
  <si>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</si>
  <si>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</si>
  <si>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</si>
  <si>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</si>
  <si>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</si>
  <si>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</si>
  <si>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</si>
  <si>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</si>
  <si>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</si>
  <si>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</si>
  <si>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</si>
  <si>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</si>
  <si>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</si>
  <si>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</si>
  <si>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</si>
  <si>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</si>
  <si>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</si>
  <si>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</si>
  <si>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</si>
  <si>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</si>
  <si>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</si>
  <si>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</si>
  <si>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</si>
  <si>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</si>
  <si>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</si>
  <si>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</si>
  <si>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</si>
  <si>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</si>
  <si>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</si>
  <si>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</si>
  <si>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</si>
  <si>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</si>
  <si>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</si>
  <si>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</si>
  <si>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</si>
  <si>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</si>
  <si>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</si>
  <si>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</si>
  <si>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</si>
  <si>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</si>
  <si>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</si>
  <si>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</si>
  <si>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</si>
  <si>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</si>
  <si>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</si>
  <si>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</si>
  <si>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</si>
  <si>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</si>
  <si>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</si>
  <si>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</si>
  <si>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</si>
  <si>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</si>
  <si>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</si>
  <si>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</si>
  <si>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</si>
  <si>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</si>
  <si>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</si>
  <si>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</si>
  <si>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</si>
  <si>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</si>
  <si>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</si>
  <si>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</si>
  <si>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</si>
  <si>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</si>
  <si>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</si>
  <si>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</si>
  <si>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</si>
  <si>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</si>
  <si>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</si>
  <si>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</si>
  <si>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</si>
  <si>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</si>
  <si>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</si>
  <si>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</si>
  <si>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</si>
  <si>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</si>
  <si>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</si>
  <si>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</si>
  <si>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</si>
  <si>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</si>
  <si>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</si>
  <si>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</si>
  <si>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</si>
  <si>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</si>
  <si>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</si>
  <si>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</si>
  <si>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</si>
  <si>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</si>
  <si>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</si>
  <si>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</si>
  <si>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</si>
  <si>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</si>
  <si>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</si>
  <si>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</si>
  <si>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</si>
  <si>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</si>
  <si>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</si>
  <si>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</si>
  <si>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</si>
  <si>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</si>
  <si>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</si>
  <si>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</si>
  <si>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</si>
  <si>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</si>
  <si>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</si>
  <si>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</si>
  <si>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</si>
  <si>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</si>
  <si>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</si>
  <si>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</si>
  <si>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</si>
  <si>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</si>
  <si>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</si>
  <si>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</si>
  <si>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</si>
  <si>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</si>
  <si>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</si>
  <si>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</si>
  <si>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</si>
  <si>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</si>
  <si>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</si>
  <si>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</si>
  <si>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</si>
  <si>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</si>
  <si>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</si>
  <si>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</si>
  <si>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</si>
  <si>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</si>
  <si>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</si>
  <si>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</si>
  <si>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</si>
  <si>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</si>
  <si>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</si>
  <si>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</si>
  <si>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</si>
  <si>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</si>
  <si>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</si>
  <si>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</si>
  <si>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</si>
  <si>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</si>
  <si>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</si>
  <si>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</si>
  <si>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</si>
  <si>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</si>
  <si>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</si>
  <si>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</si>
  <si>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</si>
  <si>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</si>
  <si>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</si>
  <si>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</si>
  <si>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</si>
  <si>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</si>
  <si>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</si>
  <si>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</si>
  <si>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</si>
  <si>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</si>
  <si>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</si>
  <si>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</si>
  <si>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</si>
  <si>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</si>
  <si>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</si>
  <si>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</si>
  <si>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</si>
  <si>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</si>
  <si>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</si>
  <si>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</si>
  <si>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</si>
  <si>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</si>
  <si>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</si>
  <si>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</si>
  <si>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</si>
  <si>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</si>
  <si>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</si>
  <si>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</si>
  <si>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</si>
  <si>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</si>
  <si>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</si>
  <si>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</si>
  <si>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</si>
  <si>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</si>
  <si>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</si>
  <si>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</si>
  <si>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</si>
  <si>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</si>
  <si>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</si>
  <si>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</si>
  <si>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</si>
  <si>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</si>
  <si>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</si>
  <si>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</si>
  <si>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</si>
  <si>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</si>
  <si>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</si>
  <si>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</si>
  <si>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</si>
  <si>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</si>
  <si>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</si>
  <si>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</si>
  <si>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</si>
  <si>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</si>
  <si>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</si>
  <si>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</si>
  <si>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</si>
  <si>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</si>
  <si>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</si>
  <si>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</si>
  <si>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</si>
  <si>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</si>
  <si>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</si>
  <si>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</si>
  <si>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</si>
  <si>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</si>
  <si>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</si>
  <si>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</si>
  <si>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</si>
  <si>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</si>
  <si>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</si>
  <si>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</si>
  <si>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</si>
  <si>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</si>
  <si>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</si>
  <si>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</si>
  <si>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</si>
  <si>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</si>
  <si>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</si>
  <si>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</si>
  <si>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</si>
  <si>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</si>
  <si>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</si>
  <si>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</si>
  <si>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</si>
  <si>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</si>
  <si>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</si>
  <si>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</si>
  <si>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</si>
  <si>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</si>
  <si>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</si>
  <si>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</si>
  <si>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</si>
  <si>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</si>
  <si>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</si>
  <si>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</si>
  <si>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</si>
  <si>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</si>
  <si>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</si>
  <si>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</si>
  <si>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</si>
  <si>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</si>
  <si>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</si>
  <si>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</si>
  <si>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</si>
  <si>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</si>
  <si>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</si>
  <si>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</si>
  <si>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</si>
  <si>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</si>
  <si>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</si>
  <si>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</si>
  <si>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</si>
  <si>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</si>
  <si>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</si>
  <si>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</si>
  <si>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</si>
  <si>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</si>
  <si>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</si>
  <si>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</si>
  <si>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</si>
  <si>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</si>
  <si>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</si>
  <si>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</si>
  <si>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</si>
  <si>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</si>
  <si>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</si>
  <si>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</si>
  <si>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</si>
  <si>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</si>
  <si>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</si>
  <si>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</si>
  <si>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</si>
  <si>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</si>
  <si>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</si>
  <si>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</si>
  <si>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</si>
  <si>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</si>
  <si>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</si>
  <si>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</si>
  <si>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</si>
  <si>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</si>
  <si>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</si>
  <si>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</si>
  <si>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</si>
  <si>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</si>
  <si>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</si>
  <si>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</si>
  <si>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</si>
  <si>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</si>
  <si>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</si>
  <si>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</si>
  <si>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</si>
  <si>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</si>
  <si>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</si>
  <si>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</si>
  <si>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</si>
  <si>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</si>
  <si>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</si>
  <si>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</si>
  <si>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</si>
  <si>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</si>
  <si>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</si>
  <si>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</si>
  <si>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</si>
  <si>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</si>
  <si>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</si>
  <si>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</si>
  <si>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</si>
  <si>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</si>
  <si>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</si>
  <si>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</si>
  <si>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</si>
  <si>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</si>
  <si>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</si>
  <si>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</si>
  <si>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</si>
  <si>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</si>
  <si>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</si>
  <si>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</si>
  <si>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</si>
  <si>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</si>
  <si>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</si>
  <si>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</si>
  <si>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</si>
  <si>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</si>
  <si>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</si>
  <si>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</si>
  <si>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</si>
  <si>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</si>
  <si>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</si>
  <si>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</si>
  <si>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</si>
  <si>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</si>
  <si>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</si>
  <si>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</si>
  <si>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</si>
  <si>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</si>
  <si>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</si>
  <si>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</si>
  <si>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</si>
  <si>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</si>
  <si>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</si>
  <si>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</si>
  <si>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</si>
  <si>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</si>
  <si>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</si>
  <si>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</si>
  <si>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</si>
  <si>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</si>
  <si>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</si>
  <si>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</si>
  <si>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</si>
  <si>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</si>
  <si>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</si>
  <si>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</si>
  <si>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</si>
  <si>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</si>
  <si>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</si>
  <si>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</si>
  <si>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</si>
  <si>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</si>
  <si>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</si>
  <si>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</si>
  <si>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</si>
  <si>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</si>
  <si>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</si>
  <si>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</si>
  <si>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</si>
  <si>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</si>
  <si>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</si>
  <si>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</si>
  <si>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</si>
  <si>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</si>
  <si>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</si>
  <si>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</si>
  <si>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</si>
  <si>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</si>
  <si>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</si>
  <si>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</si>
  <si>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</si>
  <si>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</si>
  <si>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</si>
  <si>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</si>
  <si>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</si>
  <si>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</si>
  <si>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</si>
  <si>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</si>
  <si>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</si>
  <si>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</si>
  <si>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</si>
  <si>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</si>
  <si>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</si>
  <si>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</si>
  <si>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</si>
  <si>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</si>
  <si>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</si>
  <si>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</si>
  <si>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</si>
  <si>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</si>
  <si>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</si>
  <si>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</si>
  <si>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</si>
  <si>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</si>
  <si>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</si>
  <si>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</si>
  <si>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</si>
  <si>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</si>
  <si>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</si>
  <si>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</si>
  <si>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</si>
  <si>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</si>
  <si>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</si>
  <si>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</si>
  <si>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</si>
  <si>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</si>
  <si>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</si>
  <si>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</si>
  <si>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</si>
  <si>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</si>
  <si>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</si>
  <si>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</si>
  <si>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</si>
  <si>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</si>
  <si>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</si>
  <si>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</si>
  <si>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</si>
  <si>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</si>
  <si>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</si>
  <si>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</si>
  <si>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</si>
  <si>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</si>
  <si>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</si>
  <si>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</si>
  <si>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</si>
  <si>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</si>
  <si>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</si>
  <si>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</si>
  <si>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</si>
  <si>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</si>
  <si>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</si>
  <si>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</si>
  <si>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</si>
  <si>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</si>
  <si>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</si>
  <si>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</si>
  <si>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Fusée expérimentale.</t>
  </si>
  <si>
    <t>L'AéroIPSA</t>
  </si>
  <si>
    <t>Conique (droite)</t>
  </si>
  <si>
    <t>Plusieurs diamètres.</t>
  </si>
  <si>
    <t>SP02</t>
  </si>
  <si>
    <t>sans propu</t>
  </si>
  <si>
    <t>OpenRocket</t>
  </si>
  <si>
    <t>MS</t>
  </si>
  <si>
    <t>Cnalpha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</si>
</sst>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2"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45" fillId="0" borderId="83" xfId="2" applyFont="1" applyBorder="1" applyAlignment="1">
      <alignment horizontal="center"/>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0" fontId="2" fillId="12" borderId="15" xfId="0" applyFont="1" applyFill="1" applyBorder="1" applyAlignment="1" applyProtection="1">
      <alignment horizontal="center"/>
      <protection hidden="1"/>
    </xf>
    <xf numFmtId="166" fontId="2" fillId="17" borderId="46" xfId="0" applyNumberFormat="1" applyFont="1" applyFill="1" applyBorder="1" applyAlignment="1">
      <alignment horizontal="center" vertical="center"/>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0" fillId="0" borderId="0" xfId="0" applyAlignment="1">
      <alignment horizontal="center"/>
    </xf>
    <xf numFmtId="0" fontId="0" fillId="30" borderId="21" xfId="0" applyFill="1" applyBorder="1" applyAlignment="1">
      <alignment horizontal="center"/>
    </xf>
    <xf numFmtId="0" fontId="0" fillId="30" borderId="23" xfId="0" applyFill="1" applyBorder="1" applyAlignment="1">
      <alignment horizontal="center"/>
    </xf>
    <xf numFmtId="0" fontId="0" fillId="0" borderId="0" xfId="0"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0" borderId="33" xfId="0"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0" borderId="33" xfId="0"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02" xfId="0"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xf numFmtId="165" fontId="2" fillId="0" borderId="12" xfId="0" applyNumberFormat="1" applyFont="1" applyBorder="1" applyAlignment="1">
      <alignment horizontal="center" vertical="center"/>
    </xf>
    <xf numFmtId="1" fontId="2" fillId="0" borderId="12" xfId="0" applyNumberFormat="1" applyFont="1" applyBorder="1" applyAlignment="1">
      <alignment horizontal="center" vertic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-1</c:v>
                </c:pt>
                <c:pt idx="1">
                  <c:v>-1</c:v>
                </c:pt>
                <c:pt idx="2">
                  <c:v>-1</c:v>
                </c:pt>
                <c:pt idx="3">
                  <c:v>-61</c:v>
                </c:pt>
                <c:pt idx="4">
                  <c:v>-1070</c:v>
                </c:pt>
                <c:pt idx="5">
                  <c:v>-1120</c:v>
                </c:pt>
                <c:pt idx="6">
                  <c:v>-1120</c:v>
                </c:pt>
                <c:pt idx="7">
                  <c:v>-1120</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52</c:v>
                </c:pt>
                <c:pt idx="1">
                  <c:v>197</c:v>
                </c:pt>
                <c:pt idx="2">
                  <c:v>197</c:v>
                </c:pt>
                <c:pt idx="3">
                  <c:v>52</c:v>
                </c:pt>
                <c:pt idx="4">
                  <c:v>52</c:v>
                </c:pt>
              </c:numCache>
            </c:numRef>
          </c:xVal>
          <c:yVal>
            <c:numRef>
              <c:f>Stabilito!$C$132:$C$136</c:f>
              <c:numCache>
                <c:formatCode>0</c:formatCode>
                <c:ptCount val="5"/>
                <c:pt idx="0">
                  <c:v>-850</c:v>
                </c:pt>
                <c:pt idx="1">
                  <c:v>-1030</c:v>
                </c:pt>
                <c:pt idx="2">
                  <c:v>-1110</c:v>
                </c:pt>
                <c:pt idx="3">
                  <c:v>-1040</c:v>
                </c:pt>
                <c:pt idx="4">
                  <c:v>-850</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-1</c:v>
                </c:pt>
                <c:pt idx="1">
                  <c:v>-1</c:v>
                </c:pt>
                <c:pt idx="2">
                  <c:v>-1</c:v>
                </c:pt>
                <c:pt idx="3">
                  <c:v>-61</c:v>
                </c:pt>
                <c:pt idx="4">
                  <c:v>-1070</c:v>
                </c:pt>
                <c:pt idx="5">
                  <c:v>-1120</c:v>
                </c:pt>
                <c:pt idx="6">
                  <c:v>-1120</c:v>
                </c:pt>
                <c:pt idx="7">
                  <c:v>-1120</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-52</c:v>
                </c:pt>
                <c:pt idx="1">
                  <c:v>-197</c:v>
                </c:pt>
                <c:pt idx="2">
                  <c:v>-197</c:v>
                </c:pt>
                <c:pt idx="3">
                  <c:v>-52</c:v>
                </c:pt>
                <c:pt idx="4">
                  <c:v>-52</c:v>
                </c:pt>
              </c:numCache>
            </c:numRef>
          </c:xVal>
          <c:yVal>
            <c:numRef>
              <c:f>Stabilito!$C$132:$C$136</c:f>
              <c:numCache>
                <c:formatCode>0</c:formatCode>
                <c:ptCount val="5"/>
                <c:pt idx="0">
                  <c:v>-850</c:v>
                </c:pt>
                <c:pt idx="1">
                  <c:v>-1030</c:v>
                </c:pt>
                <c:pt idx="2">
                  <c:v>-1110</c:v>
                </c:pt>
                <c:pt idx="3">
                  <c:v>-1040</c:v>
                </c:pt>
                <c:pt idx="4">
                  <c:v>-850</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-495.01209891601582</c:v>
                </c:pt>
                <c:pt idx="1">
                  <c:v>-495</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108.6951459173211</c:v>
                </c:pt>
                <c:pt idx="2">
                  <c:v>108.6951459173211</c:v>
                </c:pt>
                <c:pt idx="3">
                  <c:v>0</c:v>
                </c:pt>
              </c:numCache>
            </c:numRef>
          </c:xVal>
          <c:yVal>
            <c:numRef>
              <c:f>Stabilito!$C$151:$C$154</c:f>
              <c:numCache>
                <c:formatCode>0</c:formatCode>
                <c:ptCount val="4"/>
                <c:pt idx="0">
                  <c:v>-836.17122860587619</c:v>
                </c:pt>
                <c:pt idx="1">
                  <c:v>-836.17122860587619</c:v>
                </c:pt>
                <c:pt idx="2">
                  <c:v>-836.17122860587619</c:v>
                </c:pt>
                <c:pt idx="3">
                  <c:v>-836.17122860587619</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373.33333333333331</c:v>
                </c:pt>
                <c:pt idx="1">
                  <c:v>-373.33333333333331</c:v>
                </c:pt>
              </c:numCache>
            </c:numRef>
          </c:xVal>
          <c:yVal>
            <c:numRef>
              <c:f>Stabilito!$C$168:$C$169</c:f>
              <c:numCache>
                <c:formatCode>0</c:formatCode>
                <c:ptCount val="2"/>
                <c:pt idx="0">
                  <c:v>-1131.2</c:v>
                </c:pt>
                <c:pt idx="1">
                  <c:v>-1131.2</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0</c:v>
                </c:pt>
                <c:pt idx="1">
                  <c:v>0</c:v>
                </c:pt>
                <c:pt idx="2">
                  <c:v>0</c:v>
                </c:pt>
                <c:pt idx="3">
                  <c:v>0</c:v>
                </c:pt>
                <c:pt idx="4">
                  <c:v>0</c:v>
                </c:pt>
              </c:numCache>
            </c:numRef>
          </c:xVal>
          <c:yVal>
            <c:numRef>
              <c:f>Stabilito!$C$170:$C$174</c:f>
              <c:numCache>
                <c:formatCode>0</c:formatCode>
                <c:ptCount val="5"/>
                <c:pt idx="0">
                  <c:v>-1110</c:v>
                </c:pt>
                <c:pt idx="1">
                  <c:v>-1110</c:v>
                </c:pt>
                <c:pt idx="2">
                  <c:v>-1110</c:v>
                </c:pt>
                <c:pt idx="3">
                  <c:v>-1110</c:v>
                </c:pt>
                <c:pt idx="4">
                  <c:v>-1110</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-0.1</c:v>
                </c:pt>
                <c:pt idx="2">
                  <c:v>-0.25</c:v>
                </c:pt>
                <c:pt idx="3">
                  <c:v>-0.5</c:v>
                </c:pt>
                <c:pt idx="4">
                  <c:v>-0.75</c:v>
                </c:pt>
                <c:pt idx="5">
                  <c:v>-1</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-0.1</c:v>
                </c:pt>
                <c:pt idx="2">
                  <c:v>-0.25</c:v>
                </c:pt>
                <c:pt idx="3">
                  <c:v>-0.5</c:v>
                </c:pt>
                <c:pt idx="4">
                  <c:v>-0.75</c:v>
                </c:pt>
                <c:pt idx="5">
                  <c:v>-1</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-197</c:v>
                </c:pt>
                <c:pt idx="1">
                  <c:v>-124.5</c:v>
                </c:pt>
                <c:pt idx="2">
                  <c:v>-52</c:v>
                </c:pt>
              </c:numCache>
            </c:numRef>
          </c:xVal>
          <c:yVal>
            <c:numRef>
              <c:f>Stabilito!$C$137:$C$139</c:f>
              <c:numCache>
                <c:formatCode>0</c:formatCode>
                <c:ptCount val="3"/>
                <c:pt idx="0">
                  <c:v>-1147.3333333333333</c:v>
                </c:pt>
                <c:pt idx="1">
                  <c:v>-1147.3333333333333</c:v>
                </c:pt>
                <c:pt idx="2">
                  <c:v>-1147.3333333333333</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-234.33333333333334</c:v>
                </c:pt>
                <c:pt idx="1">
                  <c:v>-234.33333333333334</c:v>
                </c:pt>
                <c:pt idx="2">
                  <c:v>-234.33333333333334</c:v>
                </c:pt>
              </c:numCache>
            </c:numRef>
          </c:xVal>
          <c:yVal>
            <c:numRef>
              <c:f>Stabilito!$C$143:$C$145</c:f>
              <c:numCache>
                <c:formatCode>0</c:formatCode>
                <c:ptCount val="3"/>
                <c:pt idx="0">
                  <c:v>-850</c:v>
                </c:pt>
                <c:pt idx="1">
                  <c:v>-940</c:v>
                </c:pt>
                <c:pt idx="2">
                  <c:v>-1030</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-253</c:v>
                </c:pt>
                <c:pt idx="1">
                  <c:v>-253</c:v>
                </c:pt>
                <c:pt idx="2">
                  <c:v>-253</c:v>
                </c:pt>
              </c:numCache>
            </c:numRef>
          </c:xVal>
          <c:yVal>
            <c:numRef>
              <c:f>Stabilito!$C$146:$C$148</c:f>
              <c:numCache>
                <c:formatCode>0</c:formatCode>
                <c:ptCount val="3"/>
                <c:pt idx="0">
                  <c:v>-1030</c:v>
                </c:pt>
                <c:pt idx="1">
                  <c:v>-1070</c:v>
                </c:pt>
                <c:pt idx="2">
                  <c:v>-1110</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253</c:v>
                </c:pt>
                <c:pt idx="1">
                  <c:v>253</c:v>
                </c:pt>
                <c:pt idx="2">
                  <c:v>253</c:v>
                </c:pt>
              </c:numCache>
            </c:numRef>
          </c:xVal>
          <c:yVal>
            <c:numRef>
              <c:f>Stabilito!$C$140:$C$142</c:f>
              <c:numCache>
                <c:formatCode>0</c:formatCode>
                <c:ptCount val="3"/>
                <c:pt idx="0">
                  <c:v>-850</c:v>
                </c:pt>
                <c:pt idx="1">
                  <c:v>-945</c:v>
                </c:pt>
                <c:pt idx="2">
                  <c:v>-1040</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-253</c:v>
                </c:pt>
                <c:pt idx="1">
                  <c:v>-253</c:v>
                </c:pt>
                <c:pt idx="2">
                  <c:v>-253</c:v>
                </c:pt>
              </c:numCache>
            </c:numRef>
          </c:xVal>
          <c:yVal>
            <c:numRef>
              <c:f>Stabilito!$C$155:$C$157</c:f>
              <c:numCache>
                <c:formatCode>0</c:formatCode>
                <c:ptCount val="3"/>
                <c:pt idx="0">
                  <c:v>-495.00604945800791</c:v>
                </c:pt>
                <c:pt idx="1">
                  <c:v>-665.58863903194208</c:v>
                </c:pt>
                <c:pt idx="2">
                  <c:v>-836.17122860587619</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3.2803762470178883</c:v>
                </c:pt>
                <c:pt idx="1">
                  <c:v>3.2803762470178883</c:v>
                </c:pt>
                <c:pt idx="2">
                  <c:v>3.2804925827488094</c:v>
                </c:pt>
                <c:pt idx="3">
                  <c:v>3.2804925827488094</c:v>
                </c:pt>
              </c:numCache>
            </c:numRef>
          </c:xVal>
          <c:yVal>
            <c:numRef>
              <c:f>Stabilito!$C$190:$C$193</c:f>
              <c:numCache>
                <c:formatCode>0.00</c:formatCode>
                <c:ptCount val="4"/>
                <c:pt idx="0">
                  <c:v>15.677184507305929</c:v>
                </c:pt>
                <c:pt idx="1">
                  <c:v>15.677184507305929</c:v>
                </c:pt>
                <c:pt idx="2">
                  <c:v>15.677184507305929</c:v>
                </c:pt>
                <c:pt idx="3">
                  <c:v>15.677184507305929</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3.2804925827488094</c:v>
                </c:pt>
                <c:pt idx="1">
                  <c:v>3.2803762470178883</c:v>
                </c:pt>
              </c:numCache>
            </c:numRef>
          </c:xVal>
          <c:yVal>
            <c:numRef>
              <c:f>Stabilito!$C$193:$C$194</c:f>
              <c:numCache>
                <c:formatCode>0.00</c:formatCode>
                <c:ptCount val="2"/>
                <c:pt idx="0">
                  <c:v>15.677184507305929</c:v>
                </c:pt>
                <c:pt idx="1">
                  <c:v>15.677184507305929</c:v>
                </c:pt>
              </c:numCache>
            </c:numRef>
          </c:yVal>
          <c:smooth val="0"/>
          <c:extLst>
            <c:ext xmlns:c16="http://schemas.microsoft.com/office/drawing/2014/chart" uri="{C3380CC4-5D6E-409C-BE32-E72D297353CC}">
              <c16:uniqueId val="{0000000B-DD97-4068-951F-4990D529CDCA}"/>
            </c:ext>
          </c:extLst>
        </c:ser>
        <c:dLbls>
          <c:showLegendKey val="0"/>
          <c:showVal val="0"/>
          <c:showCatName val="0"/>
          <c:showSerName val="0"/>
          <c:showPercent val="0"/>
          <c:showBubbleSize val="0"/>
        </c:dLbls>
        <c:axId val="148471168"/>
        <c:axId val="148481536"/>
        <c:extLst>
          <c:ext xmlns:c15="http://schemas.microsoft.com/office/drawing/2012/chart" uri="{02D57815-91ED-43cb-92C2-25804820EDAC}">
            <c15:filteredScatterSeries>
              <c15:ser>
                <c:idx val="12"/>
                <c:order val="12"/>
                <c:tx>
                  <c:strRef>
                    <c:extLst>
                      <c:ext uri="{02D57815-91ED-43cb-92C2-25804820EDAC}">
                        <c15:formulaRef>
                          <c15:sqref>Stabilito!$U$29</c15:sqref>
                        </c15:formulaRef>
                      </c:ext>
                    </c:extLst>
                    <c:strCache>
                      <c:ptCount val="1"/>
                      <c:pt idx="0">
                        <c:v>OpenRocket</c:v>
                      </c:pt>
                    </c:strCache>
                  </c:strRef>
                </c:tx>
                <c:xVal>
                  <c:numRef>
                    <c:extLst>
                      <c:ext uri="{02D57815-91ED-43cb-92C2-25804820EDAC}">
                        <c15:formulaRef>
                          <c15:sqref>Stabilito!$U$31:$U$32</c15:sqref>
                        </c15:formulaRef>
                      </c:ext>
                    </c:extLst>
                    <c:numCache>
                      <c:formatCode>General</c:formatCode>
                      <c:ptCount val="2"/>
                      <c:pt idx="0">
                        <c:v>4.0199999999999996</c:v>
                      </c:pt>
                      <c:pt idx="1">
                        <c:v>3.89</c:v>
                      </c:pt>
                    </c:numCache>
                  </c:numRef>
                </c:xVal>
                <c:yVal>
                  <c:numRef>
                    <c:extLst>
                      <c:ext uri="{02D57815-91ED-43cb-92C2-25804820EDAC}">
                        <c15:formulaRef>
                          <c15:sqref>Stabilito!$V$31:$V$32</c15:sqref>
                        </c15:formulaRef>
                      </c:ext>
                    </c:extLst>
                    <c:numCache>
                      <c:formatCode>General</c:formatCode>
                      <c:ptCount val="2"/>
                      <c:pt idx="0">
                        <c:v>14.656000000000001</c:v>
                      </c:pt>
                      <c:pt idx="1">
                        <c:v>14.656000000000001</c:v>
                      </c:pt>
                    </c:numCache>
                  </c:numRef>
                </c:yVal>
                <c:smooth val="0"/>
                <c:extLst>
                  <c:ext xmlns:c16="http://schemas.microsoft.com/office/drawing/2014/chart" uri="{C3380CC4-5D6E-409C-BE32-E72D297353CC}">
                    <c16:uniqueId val="{00000000-8031-40A7-ABEC-EBB0364DC019}"/>
                  </c:ext>
                </c:extLst>
              </c15:ser>
            </c15:filteredScatterSeries>
          </c:ext>
        </c:extLst>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1282.0091225117953</c:v>
                </c:pt>
              </c:numCache>
            </c:numRef>
          </c:xVal>
          <c:yVal>
            <c:numRef>
              <c:f>Trajecto!$C$121</c:f>
              <c:numCache>
                <c:formatCode>0</c:formatCode>
                <c:ptCount val="1"/>
                <c:pt idx="0">
                  <c:v>1282.0091225117953</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74.123943585201545</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91.999776159803488</c:v>
                </c:pt>
                <c:pt idx="105">
                  <c:v>#N/A</c:v>
                </c:pt>
                <c:pt idx="106">
                  <c:v>#N/A</c:v>
                </c:pt>
                <c:pt idx="107">
                  <c:v>#N/A</c:v>
                </c:pt>
                <c:pt idx="108">
                  <c:v>#N/A</c:v>
                </c:pt>
                <c:pt idx="109">
                  <c:v>#N/A</c:v>
                </c:pt>
                <c:pt idx="110">
                  <c:v>#N/A</c:v>
                </c:pt>
                <c:pt idx="111">
                  <c:v>#N/A</c:v>
                </c:pt>
                <c:pt idx="112">
                  <c:v>#N/A</c:v>
                </c:pt>
                <c:pt idx="113">
                  <c:v>#N/A</c:v>
                </c:pt>
                <c:pt idx="114">
                  <c:v>108.42157219437122</c:v>
                </c:pt>
                <c:pt idx="115">
                  <c:v>#N/A</c:v>
                </c:pt>
                <c:pt idx="116">
                  <c:v>#N/A</c:v>
                </c:pt>
                <c:pt idx="117">
                  <c:v>#N/A</c:v>
                </c:pt>
                <c:pt idx="118">
                  <c:v>#N/A</c:v>
                </c:pt>
                <c:pt idx="119">
                  <c:v>#N/A</c:v>
                </c:pt>
                <c:pt idx="120">
                  <c:v>#N/A</c:v>
                </c:pt>
                <c:pt idx="121">
                  <c:v>#N/A</c:v>
                </c:pt>
                <c:pt idx="122">
                  <c:v>#N/A</c:v>
                </c:pt>
                <c:pt idx="123">
                  <c:v>#N/A</c:v>
                </c:pt>
                <c:pt idx="124">
                  <c:v>123.71371365315764</c:v>
                </c:pt>
                <c:pt idx="125">
                  <c:v>#N/A</c:v>
                </c:pt>
                <c:pt idx="126">
                  <c:v>#N/A</c:v>
                </c:pt>
                <c:pt idx="127">
                  <c:v>#N/A</c:v>
                </c:pt>
                <c:pt idx="128">
                  <c:v>#N/A</c:v>
                </c:pt>
                <c:pt idx="129">
                  <c:v>#N/A</c:v>
                </c:pt>
                <c:pt idx="130">
                  <c:v>#N/A</c:v>
                </c:pt>
                <c:pt idx="131">
                  <c:v>#N/A</c:v>
                </c:pt>
                <c:pt idx="132">
                  <c:v>#N/A</c:v>
                </c:pt>
                <c:pt idx="133">
                  <c:v>#N/A</c:v>
                </c:pt>
                <c:pt idx="134">
                  <c:v>138.11993415463979</c:v>
                </c:pt>
                <c:pt idx="135">
                  <c:v>#N/A</c:v>
                </c:pt>
                <c:pt idx="136">
                  <c:v>#N/A</c:v>
                </c:pt>
                <c:pt idx="137">
                  <c:v>#N/A</c:v>
                </c:pt>
                <c:pt idx="138">
                  <c:v>#N/A</c:v>
                </c:pt>
                <c:pt idx="139">
                  <c:v>#N/A</c:v>
                </c:pt>
                <c:pt idx="140">
                  <c:v>#N/A</c:v>
                </c:pt>
                <c:pt idx="141">
                  <c:v>#N/A</c:v>
                </c:pt>
                <c:pt idx="142">
                  <c:v>#N/A</c:v>
                </c:pt>
                <c:pt idx="143">
                  <c:v>#N/A</c:v>
                </c:pt>
                <c:pt idx="144">
                  <c:v>151.82791167196669</c:v>
                </c:pt>
                <c:pt idx="145">
                  <c:v>#N/A</c:v>
                </c:pt>
                <c:pt idx="146">
                  <c:v>#N/A</c:v>
                </c:pt>
                <c:pt idx="147">
                  <c:v>#N/A</c:v>
                </c:pt>
                <c:pt idx="148">
                  <c:v>#N/A</c:v>
                </c:pt>
                <c:pt idx="149">
                  <c:v>#N/A</c:v>
                </c:pt>
                <c:pt idx="150">
                  <c:v>#N/A</c:v>
                </c:pt>
                <c:pt idx="151">
                  <c:v>#N/A</c:v>
                </c:pt>
                <c:pt idx="152">
                  <c:v>#N/A</c:v>
                </c:pt>
                <c:pt idx="153">
                  <c:v>#N/A</c:v>
                </c:pt>
                <c:pt idx="154">
                  <c:v>164.98698554650815</c:v>
                </c:pt>
                <c:pt idx="155">
                  <c:v>#N/A</c:v>
                </c:pt>
                <c:pt idx="156">
                  <c:v>#N/A</c:v>
                </c:pt>
                <c:pt idx="157">
                  <c:v>#N/A</c:v>
                </c:pt>
                <c:pt idx="158">
                  <c:v>#N/A</c:v>
                </c:pt>
                <c:pt idx="159">
                  <c:v>#N/A</c:v>
                </c:pt>
                <c:pt idx="160">
                  <c:v>#N/A</c:v>
                </c:pt>
                <c:pt idx="161">
                  <c:v>#N/A</c:v>
                </c:pt>
                <c:pt idx="162">
                  <c:v>#N/A</c:v>
                </c:pt>
                <c:pt idx="163">
                  <c:v>#N/A</c:v>
                </c:pt>
                <c:pt idx="164">
                  <c:v>177.7195409105841</c:v>
                </c:pt>
                <c:pt idx="165">
                  <c:v>#N/A</c:v>
                </c:pt>
                <c:pt idx="166">
                  <c:v>#N/A</c:v>
                </c:pt>
                <c:pt idx="167">
                  <c:v>#N/A</c:v>
                </c:pt>
                <c:pt idx="168">
                  <c:v>#N/A</c:v>
                </c:pt>
                <c:pt idx="169">
                  <c:v>#N/A</c:v>
                </c:pt>
                <c:pt idx="170">
                  <c:v>#N/A</c:v>
                </c:pt>
                <c:pt idx="171">
                  <c:v>#N/A</c:v>
                </c:pt>
                <c:pt idx="172">
                  <c:v>#N/A</c:v>
                </c:pt>
                <c:pt idx="173">
                  <c:v>#N/A</c:v>
                </c:pt>
                <c:pt idx="174">
                  <c:v>190.12845814323035</c:v>
                </c:pt>
                <c:pt idx="175">
                  <c:v>#N/A</c:v>
                </c:pt>
                <c:pt idx="176">
                  <c:v>#N/A</c:v>
                </c:pt>
                <c:pt idx="177">
                  <c:v>#N/A</c:v>
                </c:pt>
                <c:pt idx="178">
                  <c:v>#N/A</c:v>
                </c:pt>
                <c:pt idx="179">
                  <c:v>#N/A</c:v>
                </c:pt>
                <c:pt idx="180">
                  <c:v>#N/A</c:v>
                </c:pt>
                <c:pt idx="181">
                  <c:v>#N/A</c:v>
                </c:pt>
                <c:pt idx="182">
                  <c:v>#N/A</c:v>
                </c:pt>
                <c:pt idx="183">
                  <c:v>#N/A</c:v>
                </c:pt>
                <c:pt idx="184">
                  <c:v>202.30165065204275</c:v>
                </c:pt>
                <c:pt idx="185">
                  <c:v>#N/A</c:v>
                </c:pt>
                <c:pt idx="186">
                  <c:v>#N/A</c:v>
                </c:pt>
                <c:pt idx="187">
                  <c:v>#N/A</c:v>
                </c:pt>
                <c:pt idx="188">
                  <c:v>#N/A</c:v>
                </c:pt>
                <c:pt idx="189">
                  <c:v>#N/A</c:v>
                </c:pt>
                <c:pt idx="190">
                  <c:v>#N/A</c:v>
                </c:pt>
                <c:pt idx="191">
                  <c:v>#N/A</c:v>
                </c:pt>
                <c:pt idx="192">
                  <c:v>#N/A</c:v>
                </c:pt>
                <c:pt idx="193">
                  <c:v>#N/A</c:v>
                </c:pt>
                <c:pt idx="194">
                  <c:v>214.31307047532289</c:v>
                </c:pt>
                <c:pt idx="195">
                  <c:v>#N/A</c:v>
                </c:pt>
                <c:pt idx="196">
                  <c:v>#N/A</c:v>
                </c:pt>
                <c:pt idx="197">
                  <c:v>#N/A</c:v>
                </c:pt>
                <c:pt idx="198">
                  <c:v>#N/A</c:v>
                </c:pt>
                <c:pt idx="199">
                  <c:v>#N/A</c:v>
                </c:pt>
                <c:pt idx="200">
                  <c:v>#N/A</c:v>
                </c:pt>
                <c:pt idx="201">
                  <c:v>#N/A</c:v>
                </c:pt>
                <c:pt idx="202">
                  <c:v>#N/A</c:v>
                </c:pt>
                <c:pt idx="203">
                  <c:v>#N/A</c:v>
                </c:pt>
                <c:pt idx="204">
                  <c:v>226.21517328652152</c:v>
                </c:pt>
                <c:pt idx="205">
                  <c:v>#N/A</c:v>
                </c:pt>
                <c:pt idx="206">
                  <c:v>#N/A</c:v>
                </c:pt>
                <c:pt idx="207">
                  <c:v>#N/A</c:v>
                </c:pt>
                <c:pt idx="208">
                  <c:v>#N/A</c:v>
                </c:pt>
                <c:pt idx="209">
                  <c:v>#N/A</c:v>
                </c:pt>
                <c:pt idx="210">
                  <c:v>#N/A</c:v>
                </c:pt>
                <c:pt idx="211">
                  <c:v>#N/A</c:v>
                </c:pt>
                <c:pt idx="212">
                  <c:v>#N/A</c:v>
                </c:pt>
                <c:pt idx="213">
                  <c:v>#N/A</c:v>
                </c:pt>
                <c:pt idx="214">
                  <c:v>238.01756445143874</c:v>
                </c:pt>
                <c:pt idx="215">
                  <c:v>#N/A</c:v>
                </c:pt>
                <c:pt idx="216">
                  <c:v>#N/A</c:v>
                </c:pt>
                <c:pt idx="217">
                  <c:v>#N/A</c:v>
                </c:pt>
                <c:pt idx="218">
                  <c:v>#N/A</c:v>
                </c:pt>
                <c:pt idx="219">
                  <c:v>#N/A</c:v>
                </c:pt>
                <c:pt idx="220">
                  <c:v>#N/A</c:v>
                </c:pt>
                <c:pt idx="221">
                  <c:v>#N/A</c:v>
                </c:pt>
                <c:pt idx="222">
                  <c:v>#N/A</c:v>
                </c:pt>
                <c:pt idx="223">
                  <c:v>#N/A</c:v>
                </c:pt>
                <c:pt idx="224">
                  <c:v>249.68354599856988</c:v>
                </c:pt>
                <c:pt idx="225">
                  <c:v>#N/A</c:v>
                </c:pt>
                <c:pt idx="226">
                  <c:v>#N/A</c:v>
                </c:pt>
                <c:pt idx="227">
                  <c:v>#N/A</c:v>
                </c:pt>
                <c:pt idx="228">
                  <c:v>#N/A</c:v>
                </c:pt>
                <c:pt idx="229">
                  <c:v>#N/A</c:v>
                </c:pt>
                <c:pt idx="230">
                  <c:v>#N/A</c:v>
                </c:pt>
                <c:pt idx="231">
                  <c:v>#N/A</c:v>
                </c:pt>
                <c:pt idx="232">
                  <c:v>#N/A</c:v>
                </c:pt>
                <c:pt idx="233">
                  <c:v>#N/A</c:v>
                </c:pt>
                <c:pt idx="234">
                  <c:v>261.15649947378159</c:v>
                </c:pt>
                <c:pt idx="235">
                  <c:v>#N/A</c:v>
                </c:pt>
                <c:pt idx="236">
                  <c:v>#N/A</c:v>
                </c:pt>
                <c:pt idx="237">
                  <c:v>#N/A</c:v>
                </c:pt>
                <c:pt idx="238">
                  <c:v>#N/A</c:v>
                </c:pt>
                <c:pt idx="239">
                  <c:v>#N/A</c:v>
                </c:pt>
                <c:pt idx="240">
                  <c:v>#N/A</c:v>
                </c:pt>
                <c:pt idx="241">
                  <c:v>#N/A</c:v>
                </c:pt>
                <c:pt idx="242">
                  <c:v>#N/A</c:v>
                </c:pt>
                <c:pt idx="243">
                  <c:v>#N/A</c:v>
                </c:pt>
                <c:pt idx="244">
                  <c:v>272.37704015032631</c:v>
                </c:pt>
                <c:pt idx="245">
                  <c:v>#N/A</c:v>
                </c:pt>
                <c:pt idx="246">
                  <c:v>#N/A</c:v>
                </c:pt>
                <c:pt idx="247">
                  <c:v>#N/A</c:v>
                </c:pt>
                <c:pt idx="248">
                  <c:v>#N/A</c:v>
                </c:pt>
                <c:pt idx="249">
                  <c:v>#N/A</c:v>
                </c:pt>
                <c:pt idx="250">
                  <c:v>#N/A</c:v>
                </c:pt>
                <c:pt idx="251">
                  <c:v>#N/A</c:v>
                </c:pt>
                <c:pt idx="252">
                  <c:v>#N/A</c:v>
                </c:pt>
                <c:pt idx="253">
                  <c:v>#N/A</c:v>
                </c:pt>
                <c:pt idx="254">
                  <c:v>283.28925591228722</c:v>
                </c:pt>
                <c:pt idx="255">
                  <c:v>#N/A</c:v>
                </c:pt>
                <c:pt idx="256">
                  <c:v>#N/A</c:v>
                </c:pt>
                <c:pt idx="257">
                  <c:v>#N/A</c:v>
                </c:pt>
                <c:pt idx="258">
                  <c:v>#N/A</c:v>
                </c:pt>
                <c:pt idx="259">
                  <c:v>#N/A</c:v>
                </c:pt>
                <c:pt idx="260">
                  <c:v>#N/A</c:v>
                </c:pt>
                <c:pt idx="261">
                  <c:v>#N/A</c:v>
                </c:pt>
                <c:pt idx="262">
                  <c:v>#N/A</c:v>
                </c:pt>
                <c:pt idx="263">
                  <c:v>#N/A</c:v>
                </c:pt>
                <c:pt idx="264">
                  <c:v>293.84342616020939</c:v>
                </c:pt>
                <c:pt idx="265">
                  <c:v>#N/A</c:v>
                </c:pt>
                <c:pt idx="266">
                  <c:v>#N/A</c:v>
                </c:pt>
                <c:pt idx="267">
                  <c:v>#N/A</c:v>
                </c:pt>
                <c:pt idx="268">
                  <c:v>#N/A</c:v>
                </c:pt>
                <c:pt idx="269">
                  <c:v>#N/A</c:v>
                </c:pt>
                <c:pt idx="270">
                  <c:v>#N/A</c:v>
                </c:pt>
                <c:pt idx="271">
                  <c:v>#N/A</c:v>
                </c:pt>
                <c:pt idx="272">
                  <c:v>#N/A</c:v>
                </c:pt>
                <c:pt idx="273">
                  <c:v>#N/A</c:v>
                </c:pt>
                <c:pt idx="274">
                  <c:v>303.99742818208438</c:v>
                </c:pt>
                <c:pt idx="275">
                  <c:v>#N/A</c:v>
                </c:pt>
                <c:pt idx="276">
                  <c:v>#N/A</c:v>
                </c:pt>
                <c:pt idx="277">
                  <c:v>#N/A</c:v>
                </c:pt>
                <c:pt idx="278">
                  <c:v>#N/A</c:v>
                </c:pt>
                <c:pt idx="279">
                  <c:v>#N/A</c:v>
                </c:pt>
                <c:pt idx="280">
                  <c:v>#N/A</c:v>
                </c:pt>
                <c:pt idx="281">
                  <c:v>#N/A</c:v>
                </c:pt>
                <c:pt idx="282">
                  <c:v>#N/A</c:v>
                </c:pt>
                <c:pt idx="283">
                  <c:v>#N/A</c:v>
                </c:pt>
                <c:pt idx="284">
                  <c:v>313.71741086164417</c:v>
                </c:pt>
                <c:pt idx="285">
                  <c:v>#N/A</c:v>
                </c:pt>
                <c:pt idx="286">
                  <c:v>#N/A</c:v>
                </c:pt>
                <c:pt idx="287">
                  <c:v>#N/A</c:v>
                </c:pt>
                <c:pt idx="288">
                  <c:v>#N/A</c:v>
                </c:pt>
                <c:pt idx="289">
                  <c:v>#N/A</c:v>
                </c:pt>
                <c:pt idx="290">
                  <c:v>#N/A</c:v>
                </c:pt>
                <c:pt idx="291">
                  <c:v>#N/A</c:v>
                </c:pt>
                <c:pt idx="292">
                  <c:v>#N/A</c:v>
                </c:pt>
                <c:pt idx="293">
                  <c:v>#N/A</c:v>
                </c:pt>
                <c:pt idx="294">
                  <c:v>322.97794882246359</c:v>
                </c:pt>
                <c:pt idx="295">
                  <c:v>#N/A</c:v>
                </c:pt>
                <c:pt idx="296">
                  <c:v>#N/A</c:v>
                </c:pt>
                <c:pt idx="297">
                  <c:v>#N/A</c:v>
                </c:pt>
                <c:pt idx="298">
                  <c:v>#N/A</c:v>
                </c:pt>
                <c:pt idx="299">
                  <c:v>#N/A</c:v>
                </c:pt>
                <c:pt idx="300">
                  <c:v>#N/A</c:v>
                </c:pt>
                <c:pt idx="301">
                  <c:v>#N/A</c:v>
                </c:pt>
                <c:pt idx="302">
                  <c:v>#N/A</c:v>
                </c:pt>
                <c:pt idx="303">
                  <c:v>#N/A</c:v>
                </c:pt>
                <c:pt idx="304">
                  <c:v>331.76180074707992</c:v>
                </c:pt>
                <c:pt idx="305">
                  <c:v>#N/A</c:v>
                </c:pt>
                <c:pt idx="306">
                  <c:v>#N/A</c:v>
                </c:pt>
                <c:pt idx="307">
                  <c:v>#N/A</c:v>
                </c:pt>
                <c:pt idx="308">
                  <c:v>#N/A</c:v>
                </c:pt>
                <c:pt idx="309">
                  <c:v>#N/A</c:v>
                </c:pt>
                <c:pt idx="310">
                  <c:v>#N/A</c:v>
                </c:pt>
                <c:pt idx="311">
                  <c:v>#N/A</c:v>
                </c:pt>
                <c:pt idx="312">
                  <c:v>#N/A</c:v>
                </c:pt>
                <c:pt idx="313">
                  <c:v>#N/A</c:v>
                </c:pt>
                <c:pt idx="314">
                  <c:v>340.05937176705754</c:v>
                </c:pt>
                <c:pt idx="315">
                  <c:v>#N/A</c:v>
                </c:pt>
                <c:pt idx="316">
                  <c:v>#N/A</c:v>
                </c:pt>
                <c:pt idx="317">
                  <c:v>#N/A</c:v>
                </c:pt>
                <c:pt idx="318">
                  <c:v>#N/A</c:v>
                </c:pt>
                <c:pt idx="319">
                  <c:v>#N/A</c:v>
                </c:pt>
                <c:pt idx="320">
                  <c:v>#N/A</c:v>
                </c:pt>
                <c:pt idx="321">
                  <c:v>#N/A</c:v>
                </c:pt>
                <c:pt idx="322">
                  <c:v>#N/A</c:v>
                </c:pt>
                <c:pt idx="323">
                  <c:v>#N/A</c:v>
                </c:pt>
                <c:pt idx="324">
                  <c:v>347.86797008017061</c:v>
                </c:pt>
                <c:pt idx="325">
                  <c:v>#N/A</c:v>
                </c:pt>
                <c:pt idx="326">
                  <c:v>#N/A</c:v>
                </c:pt>
                <c:pt idx="327">
                  <c:v>#N/A</c:v>
                </c:pt>
                <c:pt idx="328">
                  <c:v>#N/A</c:v>
                </c:pt>
                <c:pt idx="329">
                  <c:v>#N/A</c:v>
                </c:pt>
                <c:pt idx="330">
                  <c:v>#N/A</c:v>
                </c:pt>
                <c:pt idx="331">
                  <c:v>#N/A</c:v>
                </c:pt>
                <c:pt idx="332">
                  <c:v>#N/A</c:v>
                </c:pt>
                <c:pt idx="333">
                  <c:v>#N/A</c:v>
                </c:pt>
                <c:pt idx="334">
                  <c:v>355.19093871821718</c:v>
                </c:pt>
                <c:pt idx="335">
                  <c:v>#N/A</c:v>
                </c:pt>
                <c:pt idx="336">
                  <c:v>#N/A</c:v>
                </c:pt>
                <c:pt idx="337">
                  <c:v>#N/A</c:v>
                </c:pt>
                <c:pt idx="338">
                  <c:v>#N/A</c:v>
                </c:pt>
                <c:pt idx="339">
                  <c:v>#N/A</c:v>
                </c:pt>
                <c:pt idx="340">
                  <c:v>#N/A</c:v>
                </c:pt>
                <c:pt idx="341">
                  <c:v>#N/A</c:v>
                </c:pt>
                <c:pt idx="342">
                  <c:v>#N/A</c:v>
                </c:pt>
                <c:pt idx="343">
                  <c:v>#N/A</c:v>
                </c:pt>
                <c:pt idx="344">
                  <c:v>362.03673180491069</c:v>
                </c:pt>
                <c:pt idx="345">
                  <c:v>#N/A</c:v>
                </c:pt>
                <c:pt idx="346">
                  <c:v>#N/A</c:v>
                </c:pt>
                <c:pt idx="347">
                  <c:v>#N/A</c:v>
                </c:pt>
                <c:pt idx="348">
                  <c:v>#N/A</c:v>
                </c:pt>
                <c:pt idx="349">
                  <c:v>#N/A</c:v>
                </c:pt>
                <c:pt idx="350">
                  <c:v>#N/A</c:v>
                </c:pt>
                <c:pt idx="351">
                  <c:v>#N/A</c:v>
                </c:pt>
                <c:pt idx="352">
                  <c:v>#N/A</c:v>
                </c:pt>
                <c:pt idx="353">
                  <c:v>#N/A</c:v>
                </c:pt>
                <c:pt idx="354">
                  <c:v>368.41799119020277</c:v>
                </c:pt>
                <c:pt idx="355">
                  <c:v>#N/A</c:v>
                </c:pt>
                <c:pt idx="356">
                  <c:v>#N/A</c:v>
                </c:pt>
                <c:pt idx="357">
                  <c:v>#N/A</c:v>
                </c:pt>
                <c:pt idx="358">
                  <c:v>#N/A</c:v>
                </c:pt>
                <c:pt idx="359">
                  <c:v>#N/A</c:v>
                </c:pt>
                <c:pt idx="360">
                  <c:v>#N/A</c:v>
                </c:pt>
                <c:pt idx="361">
                  <c:v>#N/A</c:v>
                </c:pt>
                <c:pt idx="362">
                  <c:v>#N/A</c:v>
                </c:pt>
                <c:pt idx="363">
                  <c:v>#N/A</c:v>
                </c:pt>
                <c:pt idx="364">
                  <c:v>374.35066537740693</c:v>
                </c:pt>
                <c:pt idx="365">
                  <c:v>#N/A</c:v>
                </c:pt>
                <c:pt idx="366">
                  <c:v>#N/A</c:v>
                </c:pt>
                <c:pt idx="367">
                  <c:v>#N/A</c:v>
                </c:pt>
                <c:pt idx="368">
                  <c:v>#N/A</c:v>
                </c:pt>
                <c:pt idx="369">
                  <c:v>#N/A</c:v>
                </c:pt>
                <c:pt idx="370">
                  <c:v>#N/A</c:v>
                </c:pt>
                <c:pt idx="371">
                  <c:v>#N/A</c:v>
                </c:pt>
                <c:pt idx="372">
                  <c:v>#N/A</c:v>
                </c:pt>
                <c:pt idx="373">
                  <c:v>#N/A</c:v>
                </c:pt>
                <c:pt idx="374">
                  <c:v>379.85319946520002</c:v>
                </c:pt>
                <c:pt idx="375">
                  <c:v>#N/A</c:v>
                </c:pt>
                <c:pt idx="376">
                  <c:v>#N/A</c:v>
                </c:pt>
                <c:pt idx="377">
                  <c:v>#N/A</c:v>
                </c:pt>
                <c:pt idx="378">
                  <c:v>#N/A</c:v>
                </c:pt>
                <c:pt idx="379">
                  <c:v>#N/A</c:v>
                </c:pt>
                <c:pt idx="380">
                  <c:v>#N/A</c:v>
                </c:pt>
                <c:pt idx="381">
                  <c:v>#N/A</c:v>
                </c:pt>
                <c:pt idx="382">
                  <c:v>#N/A</c:v>
                </c:pt>
                <c:pt idx="383">
                  <c:v>#N/A</c:v>
                </c:pt>
                <c:pt idx="384">
                  <c:v>384.9458133152873</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580.84077273287357</c:v>
                </c:pt>
                <c:pt idx="1">
                  <c:v>582.36824916612352</c:v>
                </c:pt>
                <c:pt idx="2">
                  <c:v>583.8931024736155</c:v>
                </c:pt>
                <c:pt idx="3">
                  <c:v>585.41533854250395</c:v>
                </c:pt>
                <c:pt idx="4">
                  <c:v>586.93496323521799</c:v>
                </c:pt>
                <c:pt idx="5">
                  <c:v>588.45198238959824</c:v>
                </c:pt>
                <c:pt idx="6">
                  <c:v>589.96640181903319</c:v>
                </c:pt>
                <c:pt idx="7">
                  <c:v>591.47822731259407</c:v>
                </c:pt>
                <c:pt idx="8">
                  <c:v>592.98746463516943</c:v>
                </c:pt>
                <c:pt idx="9">
                  <c:v>594.49411952759817</c:v>
                </c:pt>
                <c:pt idx="10">
                  <c:v>595.9981977068021</c:v>
                </c:pt>
                <c:pt idx="11">
                  <c:v>597.49970485631707</c:v>
                </c:pt>
                <c:pt idx="12">
                  <c:v>598.99864661699769</c:v>
                </c:pt>
                <c:pt idx="13">
                  <c:v>600.49502859709423</c:v>
                </c:pt>
                <c:pt idx="14">
                  <c:v>601.98885638215017</c:v>
                </c:pt>
                <c:pt idx="15">
                  <c:v>603.48013553512135</c:v>
                </c:pt>
                <c:pt idx="16">
                  <c:v>604.96887159649475</c:v>
                </c:pt>
                <c:pt idx="17">
                  <c:v>606.45507008440632</c:v>
                </c:pt>
                <c:pt idx="18">
                  <c:v>607.93873649475802</c:v>
                </c:pt>
                <c:pt idx="19">
                  <c:v>609.41987630133406</c:v>
                </c:pt>
                <c:pt idx="20">
                  <c:v>610.89849495591659</c:v>
                </c:pt>
                <c:pt idx="21">
                  <c:v>612.37459789320269</c:v>
                </c:pt>
                <c:pt idx="22">
                  <c:v>613.84819053563615</c:v>
                </c:pt>
                <c:pt idx="23">
                  <c:v>615.31927828855055</c:v>
                </c:pt>
                <c:pt idx="24">
                  <c:v>616.78786653539828</c:v>
                </c:pt>
                <c:pt idx="25">
                  <c:v>618.2539606378657</c:v>
                </c:pt>
                <c:pt idx="26">
                  <c:v>619.71756593598866</c:v>
                </c:pt>
                <c:pt idx="27">
                  <c:v>621.17868774826638</c:v>
                </c:pt>
                <c:pt idx="28">
                  <c:v>622.6373313717753</c:v>
                </c:pt>
                <c:pt idx="29">
                  <c:v>624.09350208228147</c:v>
                </c:pt>
                <c:pt idx="30">
                  <c:v>625.54720513435257</c:v>
                </c:pt>
                <c:pt idx="31">
                  <c:v>626.99844576146938</c:v>
                </c:pt>
                <c:pt idx="32">
                  <c:v>628.44722917613581</c:v>
                </c:pt>
                <c:pt idx="33">
                  <c:v>629.89356056998918</c:v>
                </c:pt>
                <c:pt idx="34">
                  <c:v>631.33744511390876</c:v>
                </c:pt>
                <c:pt idx="35">
                  <c:v>632.77888795812441</c:v>
                </c:pt>
                <c:pt idx="36">
                  <c:v>634.21789423232394</c:v>
                </c:pt>
                <c:pt idx="37">
                  <c:v>635.65446904576027</c:v>
                </c:pt>
                <c:pt idx="38">
                  <c:v>637.08861748735728</c:v>
                </c:pt>
                <c:pt idx="39">
                  <c:v>638.52034462581537</c:v>
                </c:pt>
                <c:pt idx="40">
                  <c:v>639.94965550971654</c:v>
                </c:pt>
                <c:pt idx="41">
                  <c:v>641.376555167628</c:v>
                </c:pt>
                <c:pt idx="42">
                  <c:v>642.80104860820597</c:v>
                </c:pt>
                <c:pt idx="43">
                  <c:v>644.22314082029834</c:v>
                </c:pt>
                <c:pt idx="44">
                  <c:v>645.64283677304638</c:v>
                </c:pt>
                <c:pt idx="45">
                  <c:v>647.06014141598678</c:v>
                </c:pt>
                <c:pt idx="46">
                  <c:v>648.47505967915174</c:v>
                </c:pt>
                <c:pt idx="47">
                  <c:v>649.88759647316942</c:v>
                </c:pt>
                <c:pt idx="48">
                  <c:v>651.29775668936338</c:v>
                </c:pt>
                <c:pt idx="49">
                  <c:v>652.70554519985126</c:v>
                </c:pt>
                <c:pt idx="50">
                  <c:v>654.11096685764278</c:v>
                </c:pt>
                <c:pt idx="51">
                  <c:v>655.51402649673764</c:v>
                </c:pt>
                <c:pt idx="52">
                  <c:v>656.91472893222203</c:v>
                </c:pt>
                <c:pt idx="53">
                  <c:v>658.31307896036503</c:v>
                </c:pt>
                <c:pt idx="54">
                  <c:v>659.70908135871423</c:v>
                </c:pt>
                <c:pt idx="55">
                  <c:v>661.10274088619087</c:v>
                </c:pt>
                <c:pt idx="56">
                  <c:v>662.49406228318389</c:v>
                </c:pt>
                <c:pt idx="57">
                  <c:v>663.88305027164415</c:v>
                </c:pt>
                <c:pt idx="58">
                  <c:v>665.26970955517731</c:v>
                </c:pt>
                <c:pt idx="59">
                  <c:v>666.65404481913674</c:v>
                </c:pt>
                <c:pt idx="60">
                  <c:v>668.03606073071512</c:v>
                </c:pt>
                <c:pt idx="61">
                  <c:v>669.41576193903609</c:v>
                </c:pt>
                <c:pt idx="62">
                  <c:v>670.7931530752453</c:v>
                </c:pt>
                <c:pt idx="63">
                  <c:v>672.16823875260013</c:v>
                </c:pt>
                <c:pt idx="64">
                  <c:v>673.54102356655994</c:v>
                </c:pt>
                <c:pt idx="65">
                  <c:v>674.91151209487475</c:v>
                </c:pt>
                <c:pt idx="66">
                  <c:v>676.27970889767403</c:v>
                </c:pt>
                <c:pt idx="67">
                  <c:v>677.64561851755445</c:v>
                </c:pt>
                <c:pt idx="68">
                  <c:v>679.0092454796677</c:v>
                </c:pt>
                <c:pt idx="69">
                  <c:v>680.37059429180692</c:v>
                </c:pt>
                <c:pt idx="70">
                  <c:v>681.72966944449331</c:v>
                </c:pt>
                <c:pt idx="71">
                  <c:v>683.08647541106177</c:v>
                </c:pt>
                <c:pt idx="72">
                  <c:v>684.44101664774632</c:v>
                </c:pt>
                <c:pt idx="73">
                  <c:v>685.79329759376446</c:v>
                </c:pt>
                <c:pt idx="74">
                  <c:v>687.14332267140162</c:v>
                </c:pt>
                <c:pt idx="75">
                  <c:v>688.49109628609483</c:v>
                </c:pt>
                <c:pt idx="76">
                  <c:v>689.83662282651562</c:v>
                </c:pt>
                <c:pt idx="77">
                  <c:v>691.17990666465278</c:v>
                </c:pt>
                <c:pt idx="78">
                  <c:v>692.52095215589429</c:v>
                </c:pt>
                <c:pt idx="79">
                  <c:v>693.85976363910902</c:v>
                </c:pt>
                <c:pt idx="80">
                  <c:v>695.19634543672782</c:v>
                </c:pt>
                <c:pt idx="81">
                  <c:v>696.53070185482386</c:v>
                </c:pt>
                <c:pt idx="82">
                  <c:v>697.86283718319294</c:v>
                </c:pt>
                <c:pt idx="83">
                  <c:v>699.19275569543288</c:v>
                </c:pt>
                <c:pt idx="84">
                  <c:v>700.52046164902265</c:v>
                </c:pt>
                <c:pt idx="85">
                  <c:v>701.8459592854008</c:v>
                </c:pt>
                <c:pt idx="86">
                  <c:v>703.16925283004366</c:v>
                </c:pt>
                <c:pt idx="87">
                  <c:v>704.49034649254293</c:v>
                </c:pt>
                <c:pt idx="88">
                  <c:v>705.80924446668291</c:v>
                </c:pt>
                <c:pt idx="89">
                  <c:v>707.12595093051686</c:v>
                </c:pt>
                <c:pt idx="90">
                  <c:v>708.44047004644335</c:v>
                </c:pt>
                <c:pt idx="91">
                  <c:v>709.75280596128209</c:v>
                </c:pt>
                <c:pt idx="92">
                  <c:v>711.06296280634899</c:v>
                </c:pt>
                <c:pt idx="93">
                  <c:v>712.37094469753083</c:v>
                </c:pt>
                <c:pt idx="94">
                  <c:v>713.67675573535973</c:v>
                </c:pt>
                <c:pt idx="95">
                  <c:v>714.98040000508718</c:v>
                </c:pt>
                <c:pt idx="96">
                  <c:v>716.28188157675709</c:v>
                </c:pt>
                <c:pt idx="97">
                  <c:v>717.58120450527895</c:v>
                </c:pt>
                <c:pt idx="98">
                  <c:v>718.87837283050033</c:v>
                </c:pt>
                <c:pt idx="99">
                  <c:v>720.17339057727906</c:v>
                </c:pt>
                <c:pt idx="100">
                  <c:v>721.46626175555457</c:v>
                </c:pt>
                <c:pt idx="101">
                  <c:v>734.2772217236701</c:v>
                </c:pt>
                <c:pt idx="102">
                  <c:v>746.87609318761463</c:v>
                </c:pt>
                <c:pt idx="103">
                  <c:v>759.26674336333258</c:v>
                </c:pt>
                <c:pt idx="104">
                  <c:v>771.45289941279646</c:v>
                </c:pt>
                <c:pt idx="105">
                  <c:v>783.4381548981778</c:v>
                </c:pt>
                <c:pt idx="106">
                  <c:v>795.22597586026677</c:v>
                </c:pt>
                <c:pt idx="107">
                  <c:v>806.81970654710892</c:v>
                </c:pt>
                <c:pt idx="108">
                  <c:v>818.2225748167466</c:v>
                </c:pt>
                <c:pt idx="109">
                  <c:v>829.43769723606363</c:v>
                </c:pt>
                <c:pt idx="110">
                  <c:v>840.46808389600619</c:v>
                </c:pt>
                <c:pt idx="111">
                  <c:v>851.31664296188694</c:v>
                </c:pt>
                <c:pt idx="112">
                  <c:v>861.98618497604616</c:v>
                </c:pt>
                <c:pt idx="113">
                  <c:v>872.47942692883692</c:v>
                </c:pt>
                <c:pt idx="114">
                  <c:v>882.79899611270571</c:v>
                </c:pt>
                <c:pt idx="115">
                  <c:v>892.94743377304587</c:v>
                </c:pt>
                <c:pt idx="116">
                  <c:v>902.92719856849919</c:v>
                </c:pt>
                <c:pt idx="117">
                  <c:v>912.74066985246293</c:v>
                </c:pt>
                <c:pt idx="118">
                  <c:v>922.39015078671446</c:v>
                </c:pt>
                <c:pt idx="119">
                  <c:v>931.8778712972919</c:v>
                </c:pt>
                <c:pt idx="120">
                  <c:v>941.20599088205688</c:v>
                </c:pt>
                <c:pt idx="121">
                  <c:v>950.37660127870879</c:v>
                </c:pt>
                <c:pt idx="122">
                  <c:v>959.39172900141659</c:v>
                </c:pt>
                <c:pt idx="123">
                  <c:v>968.25333775367676</c:v>
                </c:pt>
                <c:pt idx="124">
                  <c:v>976.96333072449238</c:v>
                </c:pt>
                <c:pt idx="125">
                  <c:v>985.52355277449419</c:v>
                </c:pt>
                <c:pt idx="126">
                  <c:v>993.93579251818392</c:v>
                </c:pt>
                <c:pt idx="127">
                  <c:v>1002.2017843080778</c:v>
                </c:pt>
                <c:pt idx="128">
                  <c:v>1010.3232101261483</c:v>
                </c:pt>
                <c:pt idx="129">
                  <c:v>1018.3017013876192</c:v>
                </c:pt>
                <c:pt idx="130">
                  <c:v>1026.1388406618412</c:v>
                </c:pt>
                <c:pt idx="131">
                  <c:v>1033.836163314681</c:v>
                </c:pt>
                <c:pt idx="132">
                  <c:v>1041.3951590765751</c:v>
                </c:pt>
                <c:pt idx="133">
                  <c:v>1048.8172735401436</c:v>
                </c:pt>
                <c:pt idx="134">
                  <c:v>1056.1039095910194</c:v>
                </c:pt>
                <c:pt idx="135">
                  <c:v>1063.2564287753239</c:v>
                </c:pt>
                <c:pt idx="136">
                  <c:v>1070.2761526070115</c:v>
                </c:pt>
                <c:pt idx="137">
                  <c:v>1077.1643638181156</c:v>
                </c:pt>
                <c:pt idx="138">
                  <c:v>1083.9223075547441</c:v>
                </c:pt>
                <c:pt idx="139">
                  <c:v>1090.551192521506</c:v>
                </c:pt>
                <c:pt idx="140">
                  <c:v>1097.0521920768936</c:v>
                </c:pt>
                <c:pt idx="141">
                  <c:v>1103.4264452819982</c:v>
                </c:pt>
                <c:pt idx="142">
                  <c:v>1109.6750579048</c:v>
                </c:pt>
                <c:pt idx="143">
                  <c:v>1115.7991033821436</c:v>
                </c:pt>
                <c:pt idx="144">
                  <c:v>1121.7996237413936</c:v>
                </c:pt>
                <c:pt idx="145">
                  <c:v>1127.6776304836496</c:v>
                </c:pt>
                <c:pt idx="146">
                  <c:v>1133.4341054302979</c:v>
                </c:pt>
                <c:pt idx="147">
                  <c:v>1139.0700015345753</c:v>
                </c:pt>
                <c:pt idx="148">
                  <c:v>1144.5862436597324</c:v>
                </c:pt>
                <c:pt idx="149">
                  <c:v>1149.9837293252949</c:v>
                </c:pt>
                <c:pt idx="150">
                  <c:v>1155.2633294228406</c:v>
                </c:pt>
                <c:pt idx="151">
                  <c:v>1160.4258889026362</c:v>
                </c:pt>
                <c:pt idx="152">
                  <c:v>1165.4722274324038</c:v>
                </c:pt>
                <c:pt idx="153">
                  <c:v>1170.4031400294227</c:v>
                </c:pt>
                <c:pt idx="154">
                  <c:v>1175.219397667109</c:v>
                </c:pt>
                <c:pt idx="155">
                  <c:v>1179.921747857157</c:v>
                </c:pt>
                <c:pt idx="156">
                  <c:v>1184.5109152082719</c:v>
                </c:pt>
                <c:pt idx="157">
                  <c:v>1188.9876019624714</c:v>
                </c:pt>
                <c:pt idx="158">
                  <c:v>1193.3524885098873</c:v>
                </c:pt>
                <c:pt idx="159">
                  <c:v>1197.6062338829515</c:v>
                </c:pt>
                <c:pt idx="160">
                  <c:v>1201.749476230814</c:v>
                </c:pt>
                <c:pt idx="161">
                  <c:v>1205.7828332747972</c:v>
                </c:pt>
                <c:pt idx="162">
                  <c:v>1209.7069027456575</c:v>
                </c:pt>
                <c:pt idx="163">
                  <c:v>1213.5222628033971</c:v>
                </c:pt>
                <c:pt idx="164">
                  <c:v>1217.2294724403318</c:v>
                </c:pt>
                <c:pt idx="165">
                  <c:v>1220.8290718681058</c:v>
                </c:pt>
                <c:pt idx="166">
                  <c:v>1224.321582889311</c:v>
                </c:pt>
                <c:pt idx="167">
                  <c:v>1227.7075092543603</c:v>
                </c:pt>
                <c:pt idx="168">
                  <c:v>1230.9873370042417</c:v>
                </c:pt>
                <c:pt idx="169">
                  <c:v>1234.1615347997758</c:v>
                </c:pt>
                <c:pt idx="170">
                  <c:v>1237.2305542379913</c:v>
                </c:pt>
                <c:pt idx="171">
                  <c:v>1240.1948301562354</c:v>
                </c:pt>
                <c:pt idx="172">
                  <c:v>1243.0547809246443</c:v>
                </c:pt>
                <c:pt idx="173">
                  <c:v>1245.8108087276134</c:v>
                </c:pt>
                <c:pt idx="174">
                  <c:v>1248.4632998349359</c:v>
                </c:pt>
                <c:pt idx="175">
                  <c:v>1251.0126248633126</c:v>
                </c:pt>
                <c:pt idx="176">
                  <c:v>1253.4591390289929</c:v>
                </c:pt>
                <c:pt idx="177">
                  <c:v>1255.8031823923761</c:v>
                </c:pt>
                <c:pt idx="178">
                  <c:v>1258.0450800954952</c:v>
                </c:pt>
                <c:pt idx="179">
                  <c:v>1260.1851425934317</c:v>
                </c:pt>
                <c:pt idx="180">
                  <c:v>1262.2236658808647</c:v>
                </c:pt>
                <c:pt idx="181">
                  <c:v>1264.160931715167</c:v>
                </c:pt>
                <c:pt idx="182">
                  <c:v>1265.997207837717</c:v>
                </c:pt>
                <c:pt idx="183">
                  <c:v>1267.7327481954342</c:v>
                </c:pt>
                <c:pt idx="184">
                  <c:v>1269.3677931649654</c:v>
                </c:pt>
                <c:pt idx="185">
                  <c:v>1270.902569782492</c:v>
                </c:pt>
                <c:pt idx="186">
                  <c:v>1272.3372919827968</c:v>
                </c:pt>
                <c:pt idx="187">
                  <c:v>1273.6721608520807</c:v>
                </c:pt>
                <c:pt idx="188">
                  <c:v>1274.9073649000566</c:v>
                </c:pt>
                <c:pt idx="189">
                  <c:v>1276.0430803581239</c:v>
                </c:pt>
                <c:pt idx="190">
                  <c:v>1277.0794715119291</c:v>
                </c:pt>
                <c:pt idx="191">
                  <c:v>1278.0166910783612</c:v>
                </c:pt>
                <c:pt idx="192">
                  <c:v>1278.8548806389313</c:v>
                </c:pt>
                <c:pt idx="193">
                  <c:v>1279.5941711433986</c:v>
                </c:pt>
                <c:pt idx="194">
                  <c:v>1280.2346834991667</c:v>
                </c:pt>
                <c:pt idx="195">
                  <c:v>1280.7765292629269</c:v>
                </c:pt>
                <c:pt idx="196">
                  <c:v>1281.2198114506655</c:v>
                </c:pt>
                <c:pt idx="197">
                  <c:v>1281.5646254797084</c:v>
                </c:pt>
                <c:pt idx="198">
                  <c:v>1281.8110602512261</c:v>
                </c:pt>
                <c:pt idx="199">
                  <c:v>1281.9591993731258</c:v>
                </c:pt>
                <c:pt idx="200">
                  <c:v>1282.0091225117953</c:v>
                </c:pt>
                <c:pt idx="201">
                  <c:v>1281.9609068479781</c:v>
                </c:pt>
                <c:pt idx="202">
                  <c:v>1281.8146285994469</c:v>
                </c:pt>
                <c:pt idx="203">
                  <c:v>1281.5703645638653</c:v>
                </c:pt>
                <c:pt idx="204">
                  <c:v>1281.2281936316349</c:v>
                </c:pt>
                <c:pt idx="205">
                  <c:v>1280.7881982216015</c:v>
                </c:pt>
                <c:pt idx="206">
                  <c:v>1280.2504656014069</c:v>
                </c:pt>
                <c:pt idx="207">
                  <c:v>1279.6150890667584</c:v>
                </c:pt>
                <c:pt idx="208">
                  <c:v>1278.8821689671593</c:v>
                </c:pt>
                <c:pt idx="209">
                  <c:v>1278.0518135773407</c:v>
                </c:pt>
                <c:pt idx="210">
                  <c:v>1277.1241398224101</c:v>
                </c:pt>
                <c:pt idx="211">
                  <c:v>1276.0992738702269</c:v>
                </c:pt>
                <c:pt idx="212">
                  <c:v>1274.9773516071334</c:v>
                </c:pt>
                <c:pt idx="213">
                  <c:v>1273.7585190136388</c:v>
                </c:pt>
                <c:pt idx="214">
                  <c:v>1272.4429324557302</c:v>
                </c:pt>
                <c:pt idx="215">
                  <c:v>1271.0307589058339</c:v>
                </c:pt>
                <c:pt idx="216">
                  <c:v>1269.522176105502</c:v>
                </c:pt>
                <c:pt idx="217">
                  <c:v>1267.9173726799656</c:v>
                </c:pt>
                <c:pt idx="218">
                  <c:v>1266.2165482129142</c:v>
                </c:pt>
                <c:pt idx="219">
                  <c:v>1264.4199132883175</c:v>
                </c:pt>
                <c:pt idx="220">
                  <c:v>1262.5276895048021</c:v>
                </c:pt>
                <c:pt idx="221">
                  <c:v>1260.5401094670212</c:v>
                </c:pt>
                <c:pt idx="222">
                  <c:v>1258.4574167575881</c:v>
                </c:pt>
                <c:pt idx="223">
                  <c:v>1256.2798658924478</c:v>
                </c:pt>
                <c:pt idx="224">
                  <c:v>1254.0077222620012</c:v>
                </c:pt>
                <c:pt idx="225">
                  <c:v>1251.6412620598605</c:v>
                </c:pt>
                <c:pt idx="226">
                  <c:v>1249.1807722007611</c:v>
                </c:pt>
                <c:pt idx="227">
                  <c:v>1246.6265502288786</c:v>
                </c:pt>
                <c:pt idx="228">
                  <c:v>1243.9789042175848</c:v>
                </c:pt>
                <c:pt idx="229">
                  <c:v>1241.2381526614956</c:v>
                </c:pt>
                <c:pt idx="230">
                  <c:v>1238.4046243615333</c:v>
                </c:pt>
                <c:pt idx="231">
                  <c:v>1235.47865830361</c:v>
                </c:pt>
                <c:pt idx="232">
                  <c:v>1232.4606035314559</c:v>
                </c:pt>
                <c:pt idx="233">
                  <c:v>1229.3508190140412</c:v>
                </c:pt>
                <c:pt idx="234">
                  <c:v>1226.1496735079893</c:v>
                </c:pt>
                <c:pt idx="235">
                  <c:v>1222.857545415329</c:v>
                </c:pt>
                <c:pt idx="236">
                  <c:v>1219.474822636902</c:v>
                </c:pt>
                <c:pt idx="237">
                  <c:v>1216.0019024217052</c:v>
                </c:pt>
                <c:pt idx="238">
                  <c:v>1212.4391912124302</c:v>
                </c:pt>
                <c:pt idx="239">
                  <c:v>1208.7871044874403</c:v>
                </c:pt>
                <c:pt idx="240">
                  <c:v>1205.0460665994065</c:v>
                </c:pt>
                <c:pt idx="241">
                  <c:v>1201.2165106108146</c:v>
                </c:pt>
                <c:pt idx="242">
                  <c:v>1197.2988781265428</c:v>
                </c:pt>
                <c:pt idx="243">
                  <c:v>1193.2936191236995</c:v>
                </c:pt>
                <c:pt idx="244">
                  <c:v>1189.2011917789043</c:v>
                </c:pt>
                <c:pt idx="245">
                  <c:v>1185.0220622931886</c:v>
                </c:pt>
                <c:pt idx="246">
                  <c:v>1180.7567047146858</c:v>
                </c:pt>
                <c:pt idx="247">
                  <c:v>1176.4056007592781</c:v>
                </c:pt>
                <c:pt idx="248">
                  <c:v>1171.9692396293594</c:v>
                </c:pt>
                <c:pt idx="249">
                  <c:v>1167.4481178308747</c:v>
                </c:pt>
                <c:pt idx="250">
                  <c:v>1162.8427389887884</c:v>
                </c:pt>
                <c:pt idx="251">
                  <c:v>1158.1536136611346</c:v>
                </c:pt>
                <c:pt idx="252">
                  <c:v>1153.3812591517969</c:v>
                </c:pt>
                <c:pt idx="253">
                  <c:v>1148.526199322165</c:v>
                </c:pt>
                <c:pt idx="254">
                  <c:v>1143.5889644018098</c:v>
                </c:pt>
                <c:pt idx="255">
                  <c:v>1138.5700907983207</c:v>
                </c:pt>
                <c:pt idx="256">
                  <c:v>1133.4701209064408</c:v>
                </c:pt>
                <c:pt idx="257">
                  <c:v>1128.2896029166393</c:v>
                </c:pt>
                <c:pt idx="258">
                  <c:v>1123.0290906232528</c:v>
                </c:pt>
                <c:pt idx="259">
                  <c:v>1117.6891432323282</c:v>
                </c:pt>
                <c:pt idx="260">
                  <c:v>1112.2703251692969</c:v>
                </c:pt>
                <c:pt idx="261">
                  <c:v>1106.7732058866065</c:v>
                </c:pt>
                <c:pt idx="262">
                  <c:v>1101.1983596714354</c:v>
                </c:pt>
                <c:pt idx="263">
                  <c:v>1095.5463654536102</c:v>
                </c:pt>
                <c:pt idx="264">
                  <c:v>1089.8178066138501</c:v>
                </c:pt>
                <c:pt idx="265">
                  <c:v>1084.0132707924497</c:v>
                </c:pt>
                <c:pt idx="266">
                  <c:v>1078.1333496985192</c:v>
                </c:pt>
                <c:pt idx="267">
                  <c:v>1072.178638919891</c:v>
                </c:pt>
                <c:pt idx="268">
                  <c:v>1066.1497377338044</c:v>
                </c:pt>
                <c:pt idx="269">
                  <c:v>1060.0472489184722</c:v>
                </c:pt>
                <c:pt idx="270">
                  <c:v>1053.8717785656347</c:v>
                </c:pt>
                <c:pt idx="271">
                  <c:v>1047.6239358942021</c:v>
                </c:pt>
                <c:pt idx="272">
                  <c:v>1041.3043330650819</c:v>
                </c:pt>
                <c:pt idx="273">
                  <c:v>1034.9135849972886</c:v>
                </c:pt>
                <c:pt idx="274">
                  <c:v>1028.4523091854251</c:v>
                </c:pt>
                <c:pt idx="275">
                  <c:v>1021.9211255186282</c:v>
                </c:pt>
                <c:pt idx="276">
                  <c:v>1015.3206561010628</c:v>
                </c:pt>
                <c:pt idx="277">
                  <c:v>1008.6515250740487</c:v>
                </c:pt>
                <c:pt idx="278">
                  <c:v>1001.914358439899</c:v>
                </c:pt>
                <c:pt idx="279">
                  <c:v>995.10978388755086</c:v>
                </c:pt>
                <c:pt idx="280">
                  <c:v>988.23843062005824</c:v>
                </c:pt>
                <c:pt idx="281">
                  <c:v>981.30092918402204</c:v>
                </c:pt>
                <c:pt idx="282">
                  <c:v>974.2979113010233</c:v>
                </c:pt>
                <c:pt idx="283">
                  <c:v>967.23000970112571</c:v>
                </c:pt>
                <c:pt idx="284">
                  <c:v>960.09785795850894</c:v>
                </c:pt>
                <c:pt idx="285">
                  <c:v>952.90209032929215</c:v>
                </c:pt>
                <c:pt idx="286">
                  <c:v>945.64334159160376</c:v>
                </c:pt>
                <c:pt idx="287">
                  <c:v>938.32224688795043</c:v>
                </c:pt>
                <c:pt idx="288">
                  <c:v>930.93944156993484</c:v>
                </c:pt>
                <c:pt idx="289">
                  <c:v>923.4955610453701</c:v>
                </c:pt>
                <c:pt idx="290">
                  <c:v>915.99124062783426</c:v>
                </c:pt>
                <c:pt idx="291">
                  <c:v>908.42711538870583</c:v>
                </c:pt>
                <c:pt idx="292">
                  <c:v>900.80382001171961</c:v>
                </c:pt>
                <c:pt idx="293">
                  <c:v>893.1219886500769</c:v>
                </c:pt>
                <c:pt idx="294">
                  <c:v>885.38225478614413</c:v>
                </c:pt>
                <c:pt idx="295">
                  <c:v>877.58525109376774</c:v>
                </c:pt>
                <c:pt idx="296">
                  <c:v>869.73160930323456</c:v>
                </c:pt>
                <c:pt idx="297">
                  <c:v>861.8219600688999</c:v>
                </c:pt>
                <c:pt idx="298">
                  <c:v>853.85693283950673</c:v>
                </c:pt>
                <c:pt idx="299">
                  <c:v>845.83715573121401</c:v>
                </c:pt>
                <c:pt idx="300">
                  <c:v>837.76325540335085</c:v>
                </c:pt>
                <c:pt idx="301">
                  <c:v>829.63585693691039</c:v>
                </c:pt>
                <c:pt idx="302">
                  <c:v>821.45558371579534</c:v>
                </c:pt>
                <c:pt idx="303">
                  <c:v>813.22305731082395</c:v>
                </c:pt>
                <c:pt idx="304">
                  <c:v>804.93889736650317</c:v>
                </c:pt>
                <c:pt idx="305">
                  <c:v>796.60372149057332</c:v>
                </c:pt>
                <c:pt idx="306">
                  <c:v>788.21814514632729</c:v>
                </c:pt>
                <c:pt idx="307">
                  <c:v>779.78278154770328</c:v>
                </c:pt>
                <c:pt idx="308">
                  <c:v>771.29824155714982</c:v>
                </c:pt>
                <c:pt idx="309">
                  <c:v>762.76513358625857</c:v>
                </c:pt>
                <c:pt idx="310">
                  <c:v>754.18406349915949</c:v>
                </c:pt>
                <c:pt idx="311">
                  <c:v>745.55563451866908</c:v>
                </c:pt>
                <c:pt idx="312">
                  <c:v>736.88044713518343</c:v>
                </c:pt>
                <c:pt idx="313">
                  <c:v>728.15909901830298</c:v>
                </c:pt>
                <c:pt idx="314">
                  <c:v>719.39218493117698</c:v>
                </c:pt>
                <c:pt idx="315">
                  <c:v>710.58029664755122</c:v>
                </c:pt>
                <c:pt idx="316">
                  <c:v>701.72402287150339</c:v>
                </c:pt>
                <c:pt idx="317">
                  <c:v>692.82394915984742</c:v>
                </c:pt>
                <c:pt idx="318">
                  <c:v>683.88065784718697</c:v>
                </c:pt>
                <c:pt idx="319">
                  <c:v>674.8947279735977</c:v>
                </c:pt>
                <c:pt idx="320">
                  <c:v>665.86673521491446</c:v>
                </c:pt>
                <c:pt idx="321">
                  <c:v>656.79725181560138</c:v>
                </c:pt>
                <c:pt idx="322">
                  <c:v>647.68684652417812</c:v>
                </c:pt>
                <c:pt idx="323">
                  <c:v>638.53608453117772</c:v>
                </c:pt>
                <c:pt idx="324">
                  <c:v>629.34552740960737</c:v>
                </c:pt>
                <c:pt idx="325">
                  <c:v>620.11573305788477</c:v>
                </c:pt>
                <c:pt idx="326">
                  <c:v>610.84725564522057</c:v>
                </c:pt>
                <c:pt idx="327">
                  <c:v>601.54064555941568</c:v>
                </c:pt>
                <c:pt idx="328">
                  <c:v>592.196449357044</c:v>
                </c:pt>
                <c:pt idx="329">
                  <c:v>582.81520971598718</c:v>
                </c:pt>
                <c:pt idx="330">
                  <c:v>573.39746539028943</c:v>
                </c:pt>
                <c:pt idx="331">
                  <c:v>563.94375116729839</c:v>
                </c:pt>
                <c:pt idx="332">
                  <c:v>554.45459782705882</c:v>
                </c:pt>
                <c:pt idx="333">
                  <c:v>544.9305321039235</c:v>
                </c:pt>
                <c:pt idx="334">
                  <c:v>535.37207665034668</c:v>
                </c:pt>
                <c:pt idx="335">
                  <c:v>525.77975000282413</c:v>
                </c:pt>
                <c:pt idx="336">
                  <c:v>516.15406654994331</c:v>
                </c:pt>
                <c:pt idx="337">
                  <c:v>506.49553650250783</c:v>
                </c:pt>
                <c:pt idx="338">
                  <c:v>496.8046658656981</c:v>
                </c:pt>
                <c:pt idx="339">
                  <c:v>487.08195641323169</c:v>
                </c:pt>
                <c:pt idx="340">
                  <c:v>477.32790566348564</c:v>
                </c:pt>
                <c:pt idx="341">
                  <c:v>467.54300685754271</c:v>
                </c:pt>
                <c:pt idx="342">
                  <c:v>457.72774893912356</c:v>
                </c:pt>
                <c:pt idx="343">
                  <c:v>447.88261653636704</c:v>
                </c:pt>
                <c:pt idx="344">
                  <c:v>438.0080899454199</c:v>
                </c:pt>
                <c:pt idx="345">
                  <c:v>428.10464511579767</c:v>
                </c:pt>
                <c:pt idx="346">
                  <c:v>418.17275363747859</c:v>
                </c:pt>
                <c:pt idx="347">
                  <c:v>408.2128827296919</c:v>
                </c:pt>
                <c:pt idx="348">
                  <c:v>398.22549523136206</c:v>
                </c:pt>
                <c:pt idx="349">
                  <c:v>388.21104959317074</c:v>
                </c:pt>
                <c:pt idx="350">
                  <c:v>378.16999987119846</c:v>
                </c:pt>
                <c:pt idx="351">
                  <c:v>368.10279572210743</c:v>
                </c:pt>
                <c:pt idx="352">
                  <c:v>358.00988239982814</c:v>
                </c:pt>
                <c:pt idx="353">
                  <c:v>347.89170075371112</c:v>
                </c:pt>
                <c:pt idx="354">
                  <c:v>337.74868722810709</c:v>
                </c:pt>
                <c:pt idx="355">
                  <c:v>327.58127386333774</c:v>
                </c:pt>
                <c:pt idx="356">
                  <c:v>317.38988829802008</c:v>
                </c:pt>
                <c:pt idx="357">
                  <c:v>307.17495377270751</c:v>
                </c:pt>
                <c:pt idx="358">
                  <c:v>296.936889134811</c:v>
                </c:pt>
                <c:pt idx="359">
                  <c:v>286.67610884476426</c:v>
                </c:pt>
                <c:pt idx="360">
                  <c:v>276.39302298339703</c:v>
                </c:pt>
                <c:pt idx="361">
                  <c:v>266.08803726048063</c:v>
                </c:pt>
                <c:pt idx="362">
                  <c:v>255.76155302441103</c:v>
                </c:pt>
                <c:pt idx="363">
                  <c:v>245.41396727299403</c:v>
                </c:pt>
                <c:pt idx="364">
                  <c:v>235.04567266529887</c:v>
                </c:pt>
                <c:pt idx="365">
                  <c:v>224.65705753454554</c:v>
                </c:pt>
                <c:pt idx="366">
                  <c:v>214.24850590199273</c:v>
                </c:pt>
                <c:pt idx="367">
                  <c:v>203.82039749179296</c:v>
                </c:pt>
                <c:pt idx="368">
                  <c:v>193.3731077467823</c:v>
                </c:pt>
                <c:pt idx="369">
                  <c:v>182.90700784517253</c:v>
                </c:pt>
                <c:pt idx="370">
                  <c:v>172.4224647181137</c:v>
                </c:pt>
                <c:pt idx="371">
                  <c:v>161.91984106809605</c:v>
                </c:pt>
                <c:pt idx="372">
                  <c:v>151.39949538816023</c:v>
                </c:pt>
                <c:pt idx="373">
                  <c:v>140.8617819818858</c:v>
                </c:pt>
                <c:pt idx="374">
                  <c:v>130.30705098412761</c:v>
                </c:pt>
                <c:pt idx="375">
                  <c:v>119.73564838247151</c:v>
                </c:pt>
                <c:pt idx="376">
                  <c:v>109.14791603937964</c:v>
                </c:pt>
                <c:pt idx="377">
                  <c:v>98.544191714997808</c:v>
                </c:pt>
                <c:pt idx="378">
                  <c:v>87.92480909059654</c:v>
                </c:pt>
                <c:pt idx="379">
                  <c:v>77.290097792618781</c:v>
                </c:pt>
                <c:pt idx="380">
                  <c:v>66.640383417307433</c:v>
                </c:pt>
                <c:pt idx="381">
                  <c:v>55.975987555886348</c:v>
                </c:pt>
                <c:pt idx="382">
                  <c:v>45.297227820269157</c:v>
                </c:pt>
                <c:pt idx="383">
                  <c:v>34.604417869270605</c:v>
                </c:pt>
                <c:pt idx="384">
                  <c:v>23.897867435295787</c:v>
                </c:pt>
                <c:pt idx="385">
                  <c:v>13.177882351482967</c:v>
                </c:pt>
                <c:pt idx="386">
                  <c:v>2.444764579276427</c:v>
                </c:pt>
                <c:pt idx="387">
                  <c:v>-8.3011877635938927</c:v>
                </c:pt>
                <c:pt idx="388">
                  <c:v>-8.3119400653683986</c:v>
                </c:pt>
                <c:pt idx="389">
                  <c:v>-8.3226923795368286</c:v>
                </c:pt>
                <c:pt idx="390">
                  <c:v>-8.3334447060988932</c:v>
                </c:pt>
                <c:pt idx="391">
                  <c:v>-8.3441970450543046</c:v>
                </c:pt>
                <c:pt idx="392">
                  <c:v>-8.354949396402775</c:v>
                </c:pt>
                <c:pt idx="393">
                  <c:v>-8.3657017601440167</c:v>
                </c:pt>
                <c:pt idx="394">
                  <c:v>-8.37645413627774</c:v>
                </c:pt>
                <c:pt idx="395">
                  <c:v>-8.3872065248036574</c:v>
                </c:pt>
                <c:pt idx="396">
                  <c:v>-8.3979589257214808</c:v>
                </c:pt>
                <c:pt idx="397">
                  <c:v>-8.4087113390309227</c:v>
                </c:pt>
                <c:pt idx="398">
                  <c:v>-8.4194637647316934</c:v>
                </c:pt>
                <c:pt idx="399">
                  <c:v>-8.4302162028235053</c:v>
                </c:pt>
                <c:pt idx="400">
                  <c:v>-8.4409686533060704</c:v>
                </c:pt>
                <c:pt idx="401">
                  <c:v>-8.451721116179101</c:v>
                </c:pt>
                <c:pt idx="402">
                  <c:v>-8.4624735914423095</c:v>
                </c:pt>
                <c:pt idx="403">
                  <c:v>-8.4732260790954061</c:v>
                </c:pt>
                <c:pt idx="404">
                  <c:v>-8.4839785791381033</c:v>
                </c:pt>
                <c:pt idx="405">
                  <c:v>-8.4947310915701131</c:v>
                </c:pt>
                <c:pt idx="406">
                  <c:v>-8.5054836163911478</c:v>
                </c:pt>
                <c:pt idx="407">
                  <c:v>-8.5162361536009179</c:v>
                </c:pt>
                <c:pt idx="408">
                  <c:v>-8.5269887031991374</c:v>
                </c:pt>
                <c:pt idx="409">
                  <c:v>-8.5377412651855167</c:v>
                </c:pt>
                <c:pt idx="410">
                  <c:v>-8.548493839559768</c:v>
                </c:pt>
                <c:pt idx="411">
                  <c:v>-8.5592464263216037</c:v>
                </c:pt>
                <c:pt idx="412">
                  <c:v>-8.5699990254707341</c:v>
                </c:pt>
                <c:pt idx="413">
                  <c:v>-8.5807516370068715</c:v>
                </c:pt>
                <c:pt idx="414">
                  <c:v>-8.5915042609297299</c:v>
                </c:pt>
                <c:pt idx="415">
                  <c:v>-8.6022568972390197</c:v>
                </c:pt>
                <c:pt idx="416">
                  <c:v>-8.6130095459344513</c:v>
                </c:pt>
                <c:pt idx="417">
                  <c:v>-8.6237622070157389</c:v>
                </c:pt>
                <c:pt idx="418">
                  <c:v>-8.6345148804825929</c:v>
                </c:pt>
                <c:pt idx="419">
                  <c:v>-8.6452675663347271</c:v>
                </c:pt>
                <c:pt idx="420">
                  <c:v>-8.6560202645718523</c:v>
                </c:pt>
                <c:pt idx="421">
                  <c:v>-8.6667729751936804</c:v>
                </c:pt>
                <c:pt idx="422">
                  <c:v>-8.677525698199922</c:v>
                </c:pt>
                <c:pt idx="423">
                  <c:v>-8.6882784335902912</c:v>
                </c:pt>
                <c:pt idx="424">
                  <c:v>-8.6990311813644983</c:v>
                </c:pt>
                <c:pt idx="425">
                  <c:v>-8.7097839415222573</c:v>
                </c:pt>
                <c:pt idx="426">
                  <c:v>-8.7205367140632788</c:v>
                </c:pt>
                <c:pt idx="427">
                  <c:v>-8.7312894989872749</c:v>
                </c:pt>
                <c:pt idx="428">
                  <c:v>-8.7420422962939561</c:v>
                </c:pt>
                <c:pt idx="429">
                  <c:v>-8.7527951059830364</c:v>
                </c:pt>
                <c:pt idx="430">
                  <c:v>-8.7635479280542263</c:v>
                </c:pt>
                <c:pt idx="431">
                  <c:v>-8.7743007625072398</c:v>
                </c:pt>
                <c:pt idx="432">
                  <c:v>-8.7850536093417873</c:v>
                </c:pt>
                <c:pt idx="433">
                  <c:v>-8.795806468557581</c:v>
                </c:pt>
                <c:pt idx="434">
                  <c:v>-8.8065593401543314</c:v>
                </c:pt>
                <c:pt idx="435">
                  <c:v>-8.8173122241317525</c:v>
                </c:pt>
                <c:pt idx="436">
                  <c:v>-8.8280651204895566</c:v>
                </c:pt>
                <c:pt idx="437">
                  <c:v>-8.8388180292274541</c:v>
                </c:pt>
                <c:pt idx="438">
                  <c:v>-8.8495709503451572</c:v>
                </c:pt>
                <c:pt idx="439">
                  <c:v>-8.8603238838423781</c:v>
                </c:pt>
                <c:pt idx="440">
                  <c:v>-8.8710768297188292</c:v>
                </c:pt>
                <c:pt idx="441">
                  <c:v>-8.8818297879742225</c:v>
                </c:pt>
                <c:pt idx="442">
                  <c:v>-8.8925827586082704</c:v>
                </c:pt>
                <c:pt idx="443">
                  <c:v>-8.9033357416206851</c:v>
                </c:pt>
                <c:pt idx="444">
                  <c:v>-8.914088737011177</c:v>
                </c:pt>
                <c:pt idx="445">
                  <c:v>-8.9248417447794584</c:v>
                </c:pt>
                <c:pt idx="446">
                  <c:v>-8.9355947649252432</c:v>
                </c:pt>
                <c:pt idx="447">
                  <c:v>-8.9463477974482419</c:v>
                </c:pt>
                <c:pt idx="448">
                  <c:v>-8.9571008423481668</c:v>
                </c:pt>
                <c:pt idx="449">
                  <c:v>-8.9678538996247283</c:v>
                </c:pt>
                <c:pt idx="450">
                  <c:v>-8.9786069692776405</c:v>
                </c:pt>
                <c:pt idx="451">
                  <c:v>-8.9893600513066154</c:v>
                </c:pt>
                <c:pt idx="452">
                  <c:v>-9.0001131457113637</c:v>
                </c:pt>
                <c:pt idx="453">
                  <c:v>-9.0108662524915992</c:v>
                </c:pt>
                <c:pt idx="454">
                  <c:v>-9.0216193716470325</c:v>
                </c:pt>
                <c:pt idx="455">
                  <c:v>-9.0323725031773758</c:v>
                </c:pt>
                <c:pt idx="456">
                  <c:v>-9.0431256470823413</c:v>
                </c:pt>
                <c:pt idx="457">
                  <c:v>-9.0538788033616413</c:v>
                </c:pt>
                <c:pt idx="458">
                  <c:v>-9.0646319720149879</c:v>
                </c:pt>
                <c:pt idx="459">
                  <c:v>-9.0753851530420935</c:v>
                </c:pt>
                <c:pt idx="460">
                  <c:v>-9.0861383464426702</c:v>
                </c:pt>
                <c:pt idx="461">
                  <c:v>-9.0968915522164284</c:v>
                </c:pt>
                <c:pt idx="462">
                  <c:v>-9.1076447703630823</c:v>
                </c:pt>
                <c:pt idx="463">
                  <c:v>-9.1183980008823422</c:v>
                </c:pt>
                <c:pt idx="464">
                  <c:v>-9.1291512437739222</c:v>
                </c:pt>
                <c:pt idx="465">
                  <c:v>-9.1399044990375327</c:v>
                </c:pt>
                <c:pt idx="466">
                  <c:v>-9.1506577666728859</c:v>
                </c:pt>
                <c:pt idx="467">
                  <c:v>-9.1614110466796941</c:v>
                </c:pt>
                <c:pt idx="468">
                  <c:v>-9.1721643390576695</c:v>
                </c:pt>
                <c:pt idx="469">
                  <c:v>-9.1829176438065243</c:v>
                </c:pt>
                <c:pt idx="470">
                  <c:v>-9.1936709609259708</c:v>
                </c:pt>
                <c:pt idx="471">
                  <c:v>-9.2044242904157212</c:v>
                </c:pt>
                <c:pt idx="472">
                  <c:v>-9.2151776322754877</c:v>
                </c:pt>
                <c:pt idx="473">
                  <c:v>-9.2259309865049826</c:v>
                </c:pt>
                <c:pt idx="474">
                  <c:v>-9.2366843531039162</c:v>
                </c:pt>
                <c:pt idx="475">
                  <c:v>-9.2474377320720027</c:v>
                </c:pt>
                <c:pt idx="476">
                  <c:v>-9.2581911234089524</c:v>
                </c:pt>
                <c:pt idx="477">
                  <c:v>-9.2689445271144795</c:v>
                </c:pt>
                <c:pt idx="478">
                  <c:v>-9.2796979431882942</c:v>
                </c:pt>
                <c:pt idx="479">
                  <c:v>-9.2904513716301107</c:v>
                </c:pt>
                <c:pt idx="480">
                  <c:v>-9.3012048124396394</c:v>
                </c:pt>
                <c:pt idx="481">
                  <c:v>-9.3119582656165925</c:v>
                </c:pt>
                <c:pt idx="482">
                  <c:v>-9.3227117311606822</c:v>
                </c:pt>
                <c:pt idx="483">
                  <c:v>-9.3334652090716226</c:v>
                </c:pt>
                <c:pt idx="484">
                  <c:v>-9.3442186993491241</c:v>
                </c:pt>
                <c:pt idx="485">
                  <c:v>-9.3549722019928989</c:v>
                </c:pt>
                <c:pt idx="486">
                  <c:v>-9.3657257170026593</c:v>
                </c:pt>
                <c:pt idx="487">
                  <c:v>-9.3764792443781175</c:v>
                </c:pt>
                <c:pt idx="488">
                  <c:v>-9.3872327841189858</c:v>
                </c:pt>
                <c:pt idx="489">
                  <c:v>-9.3979863362249763</c:v>
                </c:pt>
                <c:pt idx="490">
                  <c:v>-9.4087399006958012</c:v>
                </c:pt>
                <c:pt idx="491">
                  <c:v>-9.4194934775311712</c:v>
                </c:pt>
                <c:pt idx="492">
                  <c:v>-9.4302470667308</c:v>
                </c:pt>
                <c:pt idx="493">
                  <c:v>-9.4410006682944001</c:v>
                </c:pt>
                <c:pt idx="494">
                  <c:v>-9.4517542822216836</c:v>
                </c:pt>
                <c:pt idx="495">
                  <c:v>-9.4625079085123627</c:v>
                </c:pt>
                <c:pt idx="496">
                  <c:v>-9.4732615471661479</c:v>
                </c:pt>
                <c:pt idx="497">
                  <c:v>-9.4840151981827532</c:v>
                </c:pt>
                <c:pt idx="498">
                  <c:v>-9.4947688615618908</c:v>
                </c:pt>
                <c:pt idx="499">
                  <c:v>-9.505522537303273</c:v>
                </c:pt>
                <c:pt idx="500">
                  <c:v>-9.5162762254066102</c:v>
                </c:pt>
                <c:pt idx="501">
                  <c:v>-9.5270299258716165</c:v>
                </c:pt>
                <c:pt idx="502">
                  <c:v>-9.5377836386980039</c:v>
                </c:pt>
                <c:pt idx="503">
                  <c:v>-9.5485373638854831</c:v>
                </c:pt>
                <c:pt idx="504">
                  <c:v>-9.559291101433768</c:v>
                </c:pt>
                <c:pt idx="505">
                  <c:v>-9.5700448513425709</c:v>
                </c:pt>
                <c:pt idx="506">
                  <c:v>-9.5807986136116039</c:v>
                </c:pt>
                <c:pt idx="507">
                  <c:v>-9.5915523882405775</c:v>
                </c:pt>
                <c:pt idx="508">
                  <c:v>-9.6023061752292058</c:v>
                </c:pt>
                <c:pt idx="509">
                  <c:v>-9.613059974577201</c:v>
                </c:pt>
                <c:pt idx="510">
                  <c:v>-9.6238137862842734</c:v>
                </c:pt>
                <c:pt idx="511">
                  <c:v>-9.6345676103501372</c:v>
                </c:pt>
                <c:pt idx="512">
                  <c:v>-9.6453214467745045</c:v>
                </c:pt>
                <c:pt idx="513">
                  <c:v>-9.6560752955570877</c:v>
                </c:pt>
                <c:pt idx="514">
                  <c:v>-9.6668291566975988</c:v>
                </c:pt>
                <c:pt idx="515">
                  <c:v>-9.6775830301957484</c:v>
                </c:pt>
                <c:pt idx="516">
                  <c:v>-9.6883369160512505</c:v>
                </c:pt>
                <c:pt idx="517">
                  <c:v>-9.6990908142638173</c:v>
                </c:pt>
                <c:pt idx="518">
                  <c:v>-9.709844724833161</c:v>
                </c:pt>
                <c:pt idx="519">
                  <c:v>-9.7205986477589938</c:v>
                </c:pt>
                <c:pt idx="520">
                  <c:v>-9.7313525830410281</c:v>
                </c:pt>
                <c:pt idx="521">
                  <c:v>-9.742106530678976</c:v>
                </c:pt>
                <c:pt idx="522">
                  <c:v>-9.7528604906725498</c:v>
                </c:pt>
                <c:pt idx="523">
                  <c:v>-9.7636144630214616</c:v>
                </c:pt>
                <c:pt idx="524">
                  <c:v>-9.7743684477254238</c:v>
                </c:pt>
                <c:pt idx="525">
                  <c:v>-9.7851224447841485</c:v>
                </c:pt>
                <c:pt idx="526">
                  <c:v>-9.795876454197348</c:v>
                </c:pt>
                <c:pt idx="527">
                  <c:v>-9.8066304759647362</c:v>
                </c:pt>
                <c:pt idx="528">
                  <c:v>-9.8173845100860238</c:v>
                </c:pt>
                <c:pt idx="529">
                  <c:v>-9.8281385565609227</c:v>
                </c:pt>
                <c:pt idx="530">
                  <c:v>-9.8388926153891472</c:v>
                </c:pt>
                <c:pt idx="531">
                  <c:v>-9.8496466865704075</c:v>
                </c:pt>
                <c:pt idx="532">
                  <c:v>-9.8604007701044178</c:v>
                </c:pt>
                <c:pt idx="533">
                  <c:v>-9.8711548659908885</c:v>
                </c:pt>
                <c:pt idx="534">
                  <c:v>-9.8819089742295336</c:v>
                </c:pt>
                <c:pt idx="535">
                  <c:v>-9.8926630948200653</c:v>
                </c:pt>
                <c:pt idx="536">
                  <c:v>-9.9034172277621941</c:v>
                </c:pt>
                <c:pt idx="537">
                  <c:v>-9.914171373055634</c:v>
                </c:pt>
                <c:pt idx="538">
                  <c:v>-9.9249255307000972</c:v>
                </c:pt>
                <c:pt idx="539">
                  <c:v>-9.9356797006952959</c:v>
                </c:pt>
                <c:pt idx="540">
                  <c:v>-9.9464338830409424</c:v>
                </c:pt>
                <c:pt idx="541">
                  <c:v>-9.957188077736749</c:v>
                </c:pt>
                <c:pt idx="542">
                  <c:v>-9.9679422847824295</c:v>
                </c:pt>
                <c:pt idx="543">
                  <c:v>-9.9786965041776945</c:v>
                </c:pt>
                <c:pt idx="544">
                  <c:v>-9.9894507359222562</c:v>
                </c:pt>
                <c:pt idx="545">
                  <c:v>-10.000204980015829</c:v>
                </c:pt>
                <c:pt idx="546">
                  <c:v>-10.010959236458122</c:v>
                </c:pt>
                <c:pt idx="547">
                  <c:v>-10.021713505248851</c:v>
                </c:pt>
                <c:pt idx="548">
                  <c:v>-10.032467786387727</c:v>
                </c:pt>
                <c:pt idx="549">
                  <c:v>-10.043222079874461</c:v>
                </c:pt>
                <c:pt idx="550">
                  <c:v>-10.053976385708767</c:v>
                </c:pt>
                <c:pt idx="551">
                  <c:v>-10.064730703890357</c:v>
                </c:pt>
                <c:pt idx="552">
                  <c:v>-10.075485034418943</c:v>
                </c:pt>
                <c:pt idx="553">
                  <c:v>-10.086239377294239</c:v>
                </c:pt>
                <c:pt idx="554">
                  <c:v>-10.096993732515957</c:v>
                </c:pt>
                <c:pt idx="555">
                  <c:v>-10.107748100083807</c:v>
                </c:pt>
                <c:pt idx="556">
                  <c:v>-10.118502479997504</c:v>
                </c:pt>
                <c:pt idx="557">
                  <c:v>-10.129256872256759</c:v>
                </c:pt>
                <c:pt idx="558">
                  <c:v>-10.140011276861285</c:v>
                </c:pt>
                <c:pt idx="559">
                  <c:v>-10.150765693810795</c:v>
                </c:pt>
                <c:pt idx="560">
                  <c:v>-10.161520123105001</c:v>
                </c:pt>
                <c:pt idx="561">
                  <c:v>-10.172274564743615</c:v>
                </c:pt>
                <c:pt idx="562">
                  <c:v>-10.18302901872635</c:v>
                </c:pt>
                <c:pt idx="563">
                  <c:v>-10.193783485052919</c:v>
                </c:pt>
                <c:pt idx="564">
                  <c:v>-10.204537963723032</c:v>
                </c:pt>
                <c:pt idx="565">
                  <c:v>-10.215292454736405</c:v>
                </c:pt>
                <c:pt idx="566">
                  <c:v>-10.226046958092747</c:v>
                </c:pt>
                <c:pt idx="567">
                  <c:v>-10.236801473791772</c:v>
                </c:pt>
                <c:pt idx="568">
                  <c:v>-10.247556001833193</c:v>
                </c:pt>
                <c:pt idx="569">
                  <c:v>-10.258310542216721</c:v>
                </c:pt>
                <c:pt idx="570">
                  <c:v>-10.269065094942071</c:v>
                </c:pt>
                <c:pt idx="571">
                  <c:v>-10.279819660008954</c:v>
                </c:pt>
                <c:pt idx="572">
                  <c:v>-10.290574237417083</c:v>
                </c:pt>
                <c:pt idx="573">
                  <c:v>-10.301328827166168</c:v>
                </c:pt>
                <c:pt idx="574">
                  <c:v>-10.312083429255924</c:v>
                </c:pt>
                <c:pt idx="575">
                  <c:v>-10.322838043686064</c:v>
                </c:pt>
                <c:pt idx="576">
                  <c:v>-10.333592670456298</c:v>
                </c:pt>
                <c:pt idx="577">
                  <c:v>-10.34434730956634</c:v>
                </c:pt>
                <c:pt idx="578">
                  <c:v>-10.355101961015903</c:v>
                </c:pt>
                <c:pt idx="579">
                  <c:v>-10.365856624804698</c:v>
                </c:pt>
                <c:pt idx="580">
                  <c:v>-10.376611300932439</c:v>
                </c:pt>
                <c:pt idx="581">
                  <c:v>-10.387365989398837</c:v>
                </c:pt>
                <c:pt idx="582">
                  <c:v>-10.398120690203607</c:v>
                </c:pt>
                <c:pt idx="583">
                  <c:v>-10.408875403346459</c:v>
                </c:pt>
                <c:pt idx="584">
                  <c:v>-10.419630128827107</c:v>
                </c:pt>
                <c:pt idx="585">
                  <c:v>-10.430384866645262</c:v>
                </c:pt>
                <c:pt idx="586">
                  <c:v>-10.441139616800639</c:v>
                </c:pt>
                <c:pt idx="587">
                  <c:v>-10.451894379292948</c:v>
                </c:pt>
                <c:pt idx="588">
                  <c:v>-10.462649154121904</c:v>
                </c:pt>
                <c:pt idx="589">
                  <c:v>-10.473403941287216</c:v>
                </c:pt>
                <c:pt idx="590">
                  <c:v>-10.484158740788601</c:v>
                </c:pt>
                <c:pt idx="591">
                  <c:v>-10.494913552625768</c:v>
                </c:pt>
                <c:pt idx="592">
                  <c:v>-10.505668376798431</c:v>
                </c:pt>
                <c:pt idx="593">
                  <c:v>-10.516423213306302</c:v>
                </c:pt>
                <c:pt idx="594">
                  <c:v>-10.527178062149094</c:v>
                </c:pt>
                <c:pt idx="595">
                  <c:v>-10.537932923326519</c:v>
                </c:pt>
                <c:pt idx="596">
                  <c:v>-10.548687796838291</c:v>
                </c:pt>
                <c:pt idx="597">
                  <c:v>-10.559442682684121</c:v>
                </c:pt>
                <c:pt idx="598">
                  <c:v>-10.570197580863724</c:v>
                </c:pt>
                <c:pt idx="599">
                  <c:v>-10.580952491376809</c:v>
                </c:pt>
                <c:pt idx="600">
                  <c:v>-10.591707414223091</c:v>
                </c:pt>
                <c:pt idx="601">
                  <c:v>-10.602462349402282</c:v>
                </c:pt>
                <c:pt idx="602">
                  <c:v>-10.613217296914094</c:v>
                </c:pt>
                <c:pt idx="603">
                  <c:v>-10.62397225675824</c:v>
                </c:pt>
                <c:pt idx="604">
                  <c:v>-10.634727228934432</c:v>
                </c:pt>
                <c:pt idx="605">
                  <c:v>-10.645482213442385</c:v>
                </c:pt>
                <c:pt idx="606">
                  <c:v>-10.656237210281809</c:v>
                </c:pt>
                <c:pt idx="607">
                  <c:v>-10.666992219452418</c:v>
                </c:pt>
                <c:pt idx="608">
                  <c:v>-10.677747240953924</c:v>
                </c:pt>
                <c:pt idx="609">
                  <c:v>-10.688502274786039</c:v>
                </c:pt>
                <c:pt idx="610">
                  <c:v>-10.699257320948478</c:v>
                </c:pt>
                <c:pt idx="611">
                  <c:v>-10.710012379440951</c:v>
                </c:pt>
                <c:pt idx="612">
                  <c:v>-10.720767450263171</c:v>
                </c:pt>
                <c:pt idx="613">
                  <c:v>-10.731522533414852</c:v>
                </c:pt>
                <c:pt idx="614">
                  <c:v>-10.742277628895707</c:v>
                </c:pt>
                <c:pt idx="615">
                  <c:v>-10.753032736705446</c:v>
                </c:pt>
                <c:pt idx="616">
                  <c:v>-10.763787856843784</c:v>
                </c:pt>
                <c:pt idx="617">
                  <c:v>-10.774542989310433</c:v>
                </c:pt>
                <c:pt idx="618">
                  <c:v>-10.785298134105107</c:v>
                </c:pt>
                <c:pt idx="619">
                  <c:v>-10.796053291227516</c:v>
                </c:pt>
                <c:pt idx="620">
                  <c:v>-10.806808460677374</c:v>
                </c:pt>
                <c:pt idx="621">
                  <c:v>-10.817563642454394</c:v>
                </c:pt>
                <c:pt idx="622">
                  <c:v>-10.828318836558287</c:v>
                </c:pt>
                <c:pt idx="623">
                  <c:v>-10.839074042988768</c:v>
                </c:pt>
                <c:pt idx="624">
                  <c:v>-10.849829261745548</c:v>
                </c:pt>
                <c:pt idx="625">
                  <c:v>-10.860584492828339</c:v>
                </c:pt>
                <c:pt idx="626">
                  <c:v>-10.871339736236857</c:v>
                </c:pt>
                <c:pt idx="627">
                  <c:v>-10.882094991970812</c:v>
                </c:pt>
                <c:pt idx="628">
                  <c:v>-10.892850260029917</c:v>
                </c:pt>
                <c:pt idx="629">
                  <c:v>-10.903605540413885</c:v>
                </c:pt>
                <c:pt idx="630">
                  <c:v>-10.914360833122428</c:v>
                </c:pt>
                <c:pt idx="631">
                  <c:v>-10.925116138155261</c:v>
                </c:pt>
                <c:pt idx="632">
                  <c:v>-10.935871455512093</c:v>
                </c:pt>
                <c:pt idx="633">
                  <c:v>-10.94662678519264</c:v>
                </c:pt>
                <c:pt idx="634">
                  <c:v>-10.957382127196613</c:v>
                </c:pt>
                <c:pt idx="635">
                  <c:v>-10.968137481523726</c:v>
                </c:pt>
                <c:pt idx="636">
                  <c:v>-10.97889284817369</c:v>
                </c:pt>
                <c:pt idx="637">
                  <c:v>-10.989648227146219</c:v>
                </c:pt>
                <c:pt idx="638">
                  <c:v>-11.000403618441025</c:v>
                </c:pt>
                <c:pt idx="639">
                  <c:v>-11.011159022057821</c:v>
                </c:pt>
                <c:pt idx="640">
                  <c:v>-11.021914437996321</c:v>
                </c:pt>
                <c:pt idx="641">
                  <c:v>-11.032669866256235</c:v>
                </c:pt>
                <c:pt idx="642">
                  <c:v>-11.043425306837278</c:v>
                </c:pt>
                <c:pt idx="643">
                  <c:v>-11.054180759739163</c:v>
                </c:pt>
                <c:pt idx="644">
                  <c:v>-11.064936224961601</c:v>
                </c:pt>
                <c:pt idx="645">
                  <c:v>-11.075691702504304</c:v>
                </c:pt>
                <c:pt idx="646">
                  <c:v>-11.086447192366988</c:v>
                </c:pt>
                <c:pt idx="647">
                  <c:v>-11.097202694549363</c:v>
                </c:pt>
                <c:pt idx="648">
                  <c:v>-11.107958209051144</c:v>
                </c:pt>
                <c:pt idx="649">
                  <c:v>-11.118713735872042</c:v>
                </c:pt>
                <c:pt idx="650">
                  <c:v>-11.12946927501177</c:v>
                </c:pt>
                <c:pt idx="651">
                  <c:v>-11.140224826470041</c:v>
                </c:pt>
                <c:pt idx="652">
                  <c:v>-11.150980390246568</c:v>
                </c:pt>
                <c:pt idx="653">
                  <c:v>-11.161735966341064</c:v>
                </c:pt>
                <c:pt idx="654">
                  <c:v>-11.172491554753242</c:v>
                </c:pt>
                <c:pt idx="655">
                  <c:v>-11.183247155482814</c:v>
                </c:pt>
                <c:pt idx="656">
                  <c:v>-11.194002768529492</c:v>
                </c:pt>
                <c:pt idx="657">
                  <c:v>-11.204758393892991</c:v>
                </c:pt>
                <c:pt idx="658">
                  <c:v>-11.215514031573022</c:v>
                </c:pt>
                <c:pt idx="659">
                  <c:v>-11.226269681569299</c:v>
                </c:pt>
                <c:pt idx="660">
                  <c:v>-11.237025343881534</c:v>
                </c:pt>
                <c:pt idx="661">
                  <c:v>-11.247781018509439</c:v>
                </c:pt>
                <c:pt idx="662">
                  <c:v>-11.258536705452729</c:v>
                </c:pt>
                <c:pt idx="663">
                  <c:v>-11.269292404711114</c:v>
                </c:pt>
                <c:pt idx="664">
                  <c:v>-11.280048116284311</c:v>
                </c:pt>
                <c:pt idx="665">
                  <c:v>-11.29080384017203</c:v>
                </c:pt>
                <c:pt idx="666">
                  <c:v>-11.301559576373984</c:v>
                </c:pt>
                <c:pt idx="667">
                  <c:v>-11.312315324889886</c:v>
                </c:pt>
                <c:pt idx="668">
                  <c:v>-11.323071085719448</c:v>
                </c:pt>
                <c:pt idx="669">
                  <c:v>-11.333826858862384</c:v>
                </c:pt>
                <c:pt idx="670">
                  <c:v>-11.344582644318407</c:v>
                </c:pt>
                <c:pt idx="671">
                  <c:v>-11.355338442087229</c:v>
                </c:pt>
                <c:pt idx="672">
                  <c:v>-11.366094252168564</c:v>
                </c:pt>
                <c:pt idx="673">
                  <c:v>-11.376850074562123</c:v>
                </c:pt>
                <c:pt idx="674">
                  <c:v>-11.38760590926762</c:v>
                </c:pt>
                <c:pt idx="675">
                  <c:v>-11.398361756284768</c:v>
                </c:pt>
                <c:pt idx="676">
                  <c:v>-11.40911761561328</c:v>
                </c:pt>
                <c:pt idx="677">
                  <c:v>-11.419873487252868</c:v>
                </c:pt>
                <c:pt idx="678">
                  <c:v>-11.430629371203246</c:v>
                </c:pt>
                <c:pt idx="679">
                  <c:v>-11.441385267464126</c:v>
                </c:pt>
                <c:pt idx="680">
                  <c:v>-11.452141176035221</c:v>
                </c:pt>
                <c:pt idx="681">
                  <c:v>-11.462897096916244</c:v>
                </c:pt>
                <c:pt idx="682">
                  <c:v>-11.473653030106908</c:v>
                </c:pt>
                <c:pt idx="683">
                  <c:v>-11.484408975606925</c:v>
                </c:pt>
                <c:pt idx="684">
                  <c:v>-11.49516493341601</c:v>
                </c:pt>
                <c:pt idx="685">
                  <c:v>-11.505920903533875</c:v>
                </c:pt>
                <c:pt idx="686">
                  <c:v>-11.516676885960232</c:v>
                </c:pt>
                <c:pt idx="687">
                  <c:v>-11.527432880694795</c:v>
                </c:pt>
                <c:pt idx="688">
                  <c:v>-11.538188887737276</c:v>
                </c:pt>
                <c:pt idx="689">
                  <c:v>-11.548944907087387</c:v>
                </c:pt>
                <c:pt idx="690">
                  <c:v>-11.559700938744843</c:v>
                </c:pt>
                <c:pt idx="691">
                  <c:v>-11.570456982709356</c:v>
                </c:pt>
                <c:pt idx="692">
                  <c:v>-11.581213038980639</c:v>
                </c:pt>
                <c:pt idx="693">
                  <c:v>-11.591969107558405</c:v>
                </c:pt>
                <c:pt idx="694">
                  <c:v>-11.602725188442369</c:v>
                </c:pt>
                <c:pt idx="695">
                  <c:v>-11.613481281632239</c:v>
                </c:pt>
                <c:pt idx="696">
                  <c:v>-11.624237387127733</c:v>
                </c:pt>
                <c:pt idx="697">
                  <c:v>-11.634993504928561</c:v>
                </c:pt>
                <c:pt idx="698">
                  <c:v>-11.645749635034436</c:v>
                </c:pt>
                <c:pt idx="699">
                  <c:v>-11.656505777445073</c:v>
                </c:pt>
                <c:pt idx="700">
                  <c:v>-11.667261932160182</c:v>
                </c:pt>
                <c:pt idx="701">
                  <c:v>-11.678018099179479</c:v>
                </c:pt>
                <c:pt idx="702">
                  <c:v>-11.688774278502674</c:v>
                </c:pt>
                <c:pt idx="703">
                  <c:v>-11.699530470129481</c:v>
                </c:pt>
                <c:pt idx="704">
                  <c:v>-11.710286674059615</c:v>
                </c:pt>
                <c:pt idx="705">
                  <c:v>-11.721042890292788</c:v>
                </c:pt>
                <c:pt idx="706">
                  <c:v>-11.731799118828711</c:v>
                </c:pt>
                <c:pt idx="707">
                  <c:v>-11.742555359667099</c:v>
                </c:pt>
                <c:pt idx="708">
                  <c:v>-11.753311612807664</c:v>
                </c:pt>
                <c:pt idx="709">
                  <c:v>-11.76406787825012</c:v>
                </c:pt>
                <c:pt idx="710">
                  <c:v>-11.77482415599418</c:v>
                </c:pt>
                <c:pt idx="711">
                  <c:v>-11.785580446039555</c:v>
                </c:pt>
                <c:pt idx="712">
                  <c:v>-11.79633674838596</c:v>
                </c:pt>
                <c:pt idx="713">
                  <c:v>-11.807093063033106</c:v>
                </c:pt>
                <c:pt idx="714">
                  <c:v>-11.817849389980708</c:v>
                </c:pt>
                <c:pt idx="715">
                  <c:v>-11.828605729228478</c:v>
                </c:pt>
                <c:pt idx="716">
                  <c:v>-11.83936208077613</c:v>
                </c:pt>
                <c:pt idx="717">
                  <c:v>-11.850118444623376</c:v>
                </c:pt>
                <c:pt idx="718">
                  <c:v>-11.860874820769931</c:v>
                </c:pt>
                <c:pt idx="719">
                  <c:v>-11.871631209215506</c:v>
                </c:pt>
                <c:pt idx="720">
                  <c:v>-11.882387609959814</c:v>
                </c:pt>
                <c:pt idx="721">
                  <c:v>-11.893144023002568</c:v>
                </c:pt>
                <c:pt idx="722">
                  <c:v>-11.903900448343482</c:v>
                </c:pt>
                <c:pt idx="723">
                  <c:v>-11.914656885982268</c:v>
                </c:pt>
                <c:pt idx="724">
                  <c:v>-11.925413335918639</c:v>
                </c:pt>
                <c:pt idx="725">
                  <c:v>-11.93616979815231</c:v>
                </c:pt>
                <c:pt idx="726">
                  <c:v>-11.946926272682992</c:v>
                </c:pt>
                <c:pt idx="727">
                  <c:v>-11.9576827595104</c:v>
                </c:pt>
                <c:pt idx="728">
                  <c:v>-11.968439258634245</c:v>
                </c:pt>
                <c:pt idx="729">
                  <c:v>-11.979195770054242</c:v>
                </c:pt>
                <c:pt idx="730">
                  <c:v>-11.989952293770102</c:v>
                </c:pt>
                <c:pt idx="731">
                  <c:v>-12.000708829781539</c:v>
                </c:pt>
                <c:pt idx="732">
                  <c:v>-12.011465378088266</c:v>
                </c:pt>
                <c:pt idx="733">
                  <c:v>-12.022221938689997</c:v>
                </c:pt>
                <c:pt idx="734">
                  <c:v>-12.032978511586444</c:v>
                </c:pt>
                <c:pt idx="735">
                  <c:v>-12.04373509677732</c:v>
                </c:pt>
                <c:pt idx="736">
                  <c:v>-12.054491694262339</c:v>
                </c:pt>
                <c:pt idx="737">
                  <c:v>-12.065248304041212</c:v>
                </c:pt>
                <c:pt idx="738">
                  <c:v>-12.076004926113654</c:v>
                </c:pt>
                <c:pt idx="739">
                  <c:v>-12.086761560479379</c:v>
                </c:pt>
                <c:pt idx="740">
                  <c:v>-12.0975182071381</c:v>
                </c:pt>
                <c:pt idx="741">
                  <c:v>-12.108274866089527</c:v>
                </c:pt>
                <c:pt idx="742">
                  <c:v>-12.119031537333376</c:v>
                </c:pt>
                <c:pt idx="743">
                  <c:v>-12.129788220869358</c:v>
                </c:pt>
                <c:pt idx="744">
                  <c:v>-12.140544916697188</c:v>
                </c:pt>
                <c:pt idx="745">
                  <c:v>-12.151301624816577</c:v>
                </c:pt>
                <c:pt idx="746">
                  <c:v>-12.162058345227241</c:v>
                </c:pt>
                <c:pt idx="747">
                  <c:v>-12.172815077928892</c:v>
                </c:pt>
                <c:pt idx="748">
                  <c:v>-12.183571822921243</c:v>
                </c:pt>
                <c:pt idx="749">
                  <c:v>-12.194328580204006</c:v>
                </c:pt>
                <c:pt idx="750">
                  <c:v>-12.205085349776896</c:v>
                </c:pt>
                <c:pt idx="751">
                  <c:v>-12.215842131639624</c:v>
                </c:pt>
                <c:pt idx="752">
                  <c:v>-12.226598925791905</c:v>
                </c:pt>
                <c:pt idx="753">
                  <c:v>-12.237355732233452</c:v>
                </c:pt>
                <c:pt idx="754">
                  <c:v>-12.248112550963977</c:v>
                </c:pt>
                <c:pt idx="755">
                  <c:v>-12.258869381983194</c:v>
                </c:pt>
                <c:pt idx="756">
                  <c:v>-12.269626225290816</c:v>
                </c:pt>
                <c:pt idx="757">
                  <c:v>-12.280383080886557</c:v>
                </c:pt>
                <c:pt idx="758">
                  <c:v>-12.291139948770128</c:v>
                </c:pt>
                <c:pt idx="759">
                  <c:v>-12.301896828941246</c:v>
                </c:pt>
                <c:pt idx="760">
                  <c:v>-12.31265372139962</c:v>
                </c:pt>
                <c:pt idx="761">
                  <c:v>-12.323410626144964</c:v>
                </c:pt>
                <c:pt idx="762">
                  <c:v>-12.334167543176994</c:v>
                </c:pt>
                <c:pt idx="763">
                  <c:v>-12.344924472495419</c:v>
                </c:pt>
                <c:pt idx="764">
                  <c:v>-12.355681414099957</c:v>
                </c:pt>
                <c:pt idx="765">
                  <c:v>-12.366438367990318</c:v>
                </c:pt>
                <c:pt idx="766">
                  <c:v>-12.377195334166215</c:v>
                </c:pt>
                <c:pt idx="767">
                  <c:v>-12.387952312627363</c:v>
                </c:pt>
                <c:pt idx="768">
                  <c:v>-12.398709303373474</c:v>
                </c:pt>
                <c:pt idx="769">
                  <c:v>-12.409466306404262</c:v>
                </c:pt>
                <c:pt idx="770">
                  <c:v>-12.420223321719439</c:v>
                </c:pt>
                <c:pt idx="771">
                  <c:v>-12.430980349318718</c:v>
                </c:pt>
                <c:pt idx="772">
                  <c:v>-12.441737389201814</c:v>
                </c:pt>
                <c:pt idx="773">
                  <c:v>-12.452494441368438</c:v>
                </c:pt>
                <c:pt idx="774">
                  <c:v>-12.463251505818306</c:v>
                </c:pt>
                <c:pt idx="775">
                  <c:v>-12.47400858255113</c:v>
                </c:pt>
                <c:pt idx="776">
                  <c:v>-12.484765671566624</c:v>
                </c:pt>
                <c:pt idx="777">
                  <c:v>-12.495522772864499</c:v>
                </c:pt>
                <c:pt idx="778">
                  <c:v>-12.506279886444469</c:v>
                </c:pt>
                <c:pt idx="779">
                  <c:v>-12.517037012306249</c:v>
                </c:pt>
                <c:pt idx="780">
                  <c:v>-12.52779415044955</c:v>
                </c:pt>
                <c:pt idx="781">
                  <c:v>-12.538551300874087</c:v>
                </c:pt>
                <c:pt idx="782">
                  <c:v>-12.549308463579571</c:v>
                </c:pt>
                <c:pt idx="783">
                  <c:v>-12.560065638565717</c:v>
                </c:pt>
                <c:pt idx="784">
                  <c:v>-12.57082282583224</c:v>
                </c:pt>
                <c:pt idx="785">
                  <c:v>-12.58158002537885</c:v>
                </c:pt>
                <c:pt idx="786">
                  <c:v>-12.592337237205262</c:v>
                </c:pt>
                <c:pt idx="787">
                  <c:v>-12.603094461311189</c:v>
                </c:pt>
                <c:pt idx="788">
                  <c:v>-12.613851697696344</c:v>
                </c:pt>
                <c:pt idx="789">
                  <c:v>-12.624608946360441</c:v>
                </c:pt>
                <c:pt idx="790">
                  <c:v>-12.635366207303193</c:v>
                </c:pt>
                <c:pt idx="791">
                  <c:v>-12.646123480524313</c:v>
                </c:pt>
                <c:pt idx="792">
                  <c:v>-12.656880766023514</c:v>
                </c:pt>
                <c:pt idx="793">
                  <c:v>-12.66763806380051</c:v>
                </c:pt>
                <c:pt idx="794">
                  <c:v>-12.678395373855015</c:v>
                </c:pt>
                <c:pt idx="795">
                  <c:v>-12.68915269618674</c:v>
                </c:pt>
                <c:pt idx="796">
                  <c:v>-12.699910030795399</c:v>
                </c:pt>
                <c:pt idx="797">
                  <c:v>-12.710667377680707</c:v>
                </c:pt>
                <c:pt idx="798">
                  <c:v>-12.721424736842376</c:v>
                </c:pt>
                <c:pt idx="799">
                  <c:v>-12.732182108280119</c:v>
                </c:pt>
                <c:pt idx="800">
                  <c:v>-12.742939491993651</c:v>
                </c:pt>
                <c:pt idx="801">
                  <c:v>-12.753696887982683</c:v>
                </c:pt>
                <c:pt idx="802">
                  <c:v>-12.76445429624693</c:v>
                </c:pt>
                <c:pt idx="803">
                  <c:v>-12.775211716786105</c:v>
                </c:pt>
                <c:pt idx="804">
                  <c:v>-12.785969149599921</c:v>
                </c:pt>
                <c:pt idx="805">
                  <c:v>-12.796726594688092</c:v>
                </c:pt>
                <c:pt idx="806">
                  <c:v>-12.807484052050331</c:v>
                </c:pt>
                <c:pt idx="807">
                  <c:v>-12.818241521686351</c:v>
                </c:pt>
                <c:pt idx="808">
                  <c:v>-12.828999003595866</c:v>
                </c:pt>
                <c:pt idx="809">
                  <c:v>-12.839756497778589</c:v>
                </c:pt>
                <c:pt idx="810">
                  <c:v>-12.850514004234233</c:v>
                </c:pt>
                <c:pt idx="811">
                  <c:v>-12.861271522962511</c:v>
                </c:pt>
                <c:pt idx="812">
                  <c:v>-12.872029053963137</c:v>
                </c:pt>
                <c:pt idx="813">
                  <c:v>-12.882786597235825</c:v>
                </c:pt>
                <c:pt idx="814">
                  <c:v>-12.893544152780288</c:v>
                </c:pt>
                <c:pt idx="815">
                  <c:v>-12.904301720596239</c:v>
                </c:pt>
                <c:pt idx="816">
                  <c:v>-12.915059300683392</c:v>
                </c:pt>
                <c:pt idx="817">
                  <c:v>-12.925816893041461</c:v>
                </c:pt>
                <c:pt idx="818">
                  <c:v>-12.936574497670156</c:v>
                </c:pt>
                <c:pt idx="819">
                  <c:v>-12.947332114569194</c:v>
                </c:pt>
                <c:pt idx="820">
                  <c:v>-12.958089743738288</c:v>
                </c:pt>
                <c:pt idx="821">
                  <c:v>-12.968847385177149</c:v>
                </c:pt>
                <c:pt idx="822">
                  <c:v>-12.979605038885493</c:v>
                </c:pt>
                <c:pt idx="823">
                  <c:v>-12.990362704863033</c:v>
                </c:pt>
                <c:pt idx="824">
                  <c:v>-13.00112038310948</c:v>
                </c:pt>
                <c:pt idx="825">
                  <c:v>-13.011878073624551</c:v>
                </c:pt>
                <c:pt idx="826">
                  <c:v>-13.022635776407958</c:v>
                </c:pt>
                <c:pt idx="827">
                  <c:v>-13.033393491459412</c:v>
                </c:pt>
                <c:pt idx="828">
                  <c:v>-13.04415121877863</c:v>
                </c:pt>
                <c:pt idx="829">
                  <c:v>-13.054908958365324</c:v>
                </c:pt>
                <c:pt idx="830">
                  <c:v>-13.065666710219206</c:v>
                </c:pt>
                <c:pt idx="831">
                  <c:v>-13.076424474339992</c:v>
                </c:pt>
                <c:pt idx="832">
                  <c:v>-13.087182250727395</c:v>
                </c:pt>
                <c:pt idx="833">
                  <c:v>-13.097940039381125</c:v>
                </c:pt>
                <c:pt idx="834">
                  <c:v>-13.1086978403009</c:v>
                </c:pt>
                <c:pt idx="835">
                  <c:v>-13.119455653486432</c:v>
                </c:pt>
                <c:pt idx="836">
                  <c:v>-13.130213478937433</c:v>
                </c:pt>
                <c:pt idx="837">
                  <c:v>-13.140971316653618</c:v>
                </c:pt>
                <c:pt idx="838">
                  <c:v>-13.1517291666347</c:v>
                </c:pt>
                <c:pt idx="839">
                  <c:v>-13.162487028880392</c:v>
                </c:pt>
                <c:pt idx="840">
                  <c:v>-13.173244903390408</c:v>
                </c:pt>
                <c:pt idx="841">
                  <c:v>-13.184002790164461</c:v>
                </c:pt>
                <c:pt idx="842">
                  <c:v>-13.194760689202266</c:v>
                </c:pt>
                <c:pt idx="843">
                  <c:v>-13.205518600503535</c:v>
                </c:pt>
                <c:pt idx="844">
                  <c:v>-13.216276524067982</c:v>
                </c:pt>
                <c:pt idx="845">
                  <c:v>-13.227034459895322</c:v>
                </c:pt>
                <c:pt idx="846">
                  <c:v>-13.237792407985266</c:v>
                </c:pt>
                <c:pt idx="847">
                  <c:v>-13.248550368337527</c:v>
                </c:pt>
                <c:pt idx="848">
                  <c:v>-13.25930834095182</c:v>
                </c:pt>
                <c:pt idx="849">
                  <c:v>-13.270066325827859</c:v>
                </c:pt>
                <c:pt idx="850">
                  <c:v>-13.280824322965357</c:v>
                </c:pt>
                <c:pt idx="851">
                  <c:v>-13.291582332364028</c:v>
                </c:pt>
                <c:pt idx="852">
                  <c:v>-13.302340354023585</c:v>
                </c:pt>
                <c:pt idx="853">
                  <c:v>-13.313098387943741</c:v>
                </c:pt>
                <c:pt idx="854">
                  <c:v>-13.32385643412421</c:v>
                </c:pt>
                <c:pt idx="855">
                  <c:v>-13.334614492564706</c:v>
                </c:pt>
                <c:pt idx="856">
                  <c:v>-13.345372563264942</c:v>
                </c:pt>
                <c:pt idx="857">
                  <c:v>-13.356130646224631</c:v>
                </c:pt>
                <c:pt idx="858">
                  <c:v>-13.366888741443487</c:v>
                </c:pt>
                <c:pt idx="859">
                  <c:v>-13.377646848921223</c:v>
                </c:pt>
                <c:pt idx="860">
                  <c:v>-13.388404968657555</c:v>
                </c:pt>
                <c:pt idx="861">
                  <c:v>-13.399163100652194</c:v>
                </c:pt>
                <c:pt idx="862">
                  <c:v>-13.409921244904854</c:v>
                </c:pt>
                <c:pt idx="863">
                  <c:v>-13.420679401415249</c:v>
                </c:pt>
                <c:pt idx="864">
                  <c:v>-13.431437570183093</c:v>
                </c:pt>
                <c:pt idx="865">
                  <c:v>-13.442195751208098</c:v>
                </c:pt>
                <c:pt idx="866">
                  <c:v>-13.45295394448998</c:v>
                </c:pt>
                <c:pt idx="867">
                  <c:v>-13.463712150028451</c:v>
                </c:pt>
                <c:pt idx="868">
                  <c:v>-13.474470367823224</c:v>
                </c:pt>
                <c:pt idx="869">
                  <c:v>-13.485228597874015</c:v>
                </c:pt>
                <c:pt idx="870">
                  <c:v>-13.495986840180533</c:v>
                </c:pt>
                <c:pt idx="871">
                  <c:v>-13.506745094742497</c:v>
                </c:pt>
                <c:pt idx="872">
                  <c:v>-13.517503361559617</c:v>
                </c:pt>
                <c:pt idx="873">
                  <c:v>-13.528261640631609</c:v>
                </c:pt>
                <c:pt idx="874">
                  <c:v>-13.539019931958183</c:v>
                </c:pt>
                <c:pt idx="875">
                  <c:v>-13.549778235539057</c:v>
                </c:pt>
                <c:pt idx="876">
                  <c:v>-13.560536551373941</c:v>
                </c:pt>
                <c:pt idx="877">
                  <c:v>-13.571294879462551</c:v>
                </c:pt>
                <c:pt idx="878">
                  <c:v>-13.5820532198046</c:v>
                </c:pt>
                <c:pt idx="879">
                  <c:v>-13.5928115723998</c:v>
                </c:pt>
                <c:pt idx="880">
                  <c:v>-13.603569937247867</c:v>
                </c:pt>
                <c:pt idx="881">
                  <c:v>-13.614328314348514</c:v>
                </c:pt>
                <c:pt idx="882">
                  <c:v>-13.625086703701454</c:v>
                </c:pt>
                <c:pt idx="883">
                  <c:v>-13.6358451053064</c:v>
                </c:pt>
                <c:pt idx="884">
                  <c:v>-13.646603519163067</c:v>
                </c:pt>
                <c:pt idx="885">
                  <c:v>-13.657361945271168</c:v>
                </c:pt>
                <c:pt idx="886">
                  <c:v>-13.668120383630416</c:v>
                </c:pt>
                <c:pt idx="887">
                  <c:v>-13.678878834240527</c:v>
                </c:pt>
                <c:pt idx="888">
                  <c:v>-13.689637297101212</c:v>
                </c:pt>
                <c:pt idx="889">
                  <c:v>-13.700395772212186</c:v>
                </c:pt>
                <c:pt idx="890">
                  <c:v>-13.711154259573163</c:v>
                </c:pt>
                <c:pt idx="891">
                  <c:v>-13.721912759183857</c:v>
                </c:pt>
                <c:pt idx="892">
                  <c:v>-13.73267127104398</c:v>
                </c:pt>
                <c:pt idx="893">
                  <c:v>-13.743429795153245</c:v>
                </c:pt>
                <c:pt idx="894">
                  <c:v>-13.754188331511369</c:v>
                </c:pt>
                <c:pt idx="895">
                  <c:v>-13.764946880118062</c:v>
                </c:pt>
                <c:pt idx="896">
                  <c:v>-13.77570544097304</c:v>
                </c:pt>
                <c:pt idx="897">
                  <c:v>-13.786464014076016</c:v>
                </c:pt>
                <c:pt idx="898">
                  <c:v>-13.797222599426703</c:v>
                </c:pt>
                <c:pt idx="899">
                  <c:v>-13.807981197024818</c:v>
                </c:pt>
                <c:pt idx="900">
                  <c:v>-13.81873980687007</c:v>
                </c:pt>
                <c:pt idx="901">
                  <c:v>-13.829498428962177</c:v>
                </c:pt>
                <c:pt idx="902">
                  <c:v>-13.84025706330085</c:v>
                </c:pt>
                <c:pt idx="903">
                  <c:v>-13.851015709885804</c:v>
                </c:pt>
                <c:pt idx="904">
                  <c:v>-13.86177436871675</c:v>
                </c:pt>
                <c:pt idx="905">
                  <c:v>-13.872533039793405</c:v>
                </c:pt>
                <c:pt idx="906">
                  <c:v>-13.88329172311548</c:v>
                </c:pt>
                <c:pt idx="907">
                  <c:v>-13.894050418682692</c:v>
                </c:pt>
                <c:pt idx="908">
                  <c:v>-13.904809126494753</c:v>
                </c:pt>
                <c:pt idx="909">
                  <c:v>-13.915567846551376</c:v>
                </c:pt>
                <c:pt idx="910">
                  <c:v>-13.926326578852276</c:v>
                </c:pt>
                <c:pt idx="911">
                  <c:v>-13.937085323397165</c:v>
                </c:pt>
                <c:pt idx="912">
                  <c:v>-13.947844080185758</c:v>
                </c:pt>
                <c:pt idx="913">
                  <c:v>-13.958602849217769</c:v>
                </c:pt>
                <c:pt idx="914">
                  <c:v>-13.96936163049291</c:v>
                </c:pt>
                <c:pt idx="915">
                  <c:v>-13.980120424010899</c:v>
                </c:pt>
                <c:pt idx="916">
                  <c:v>-13.990879229771444</c:v>
                </c:pt>
                <c:pt idx="917">
                  <c:v>-14.001638047774263</c:v>
                </c:pt>
                <c:pt idx="918">
                  <c:v>-14.012396878019068</c:v>
                </c:pt>
                <c:pt idx="919">
                  <c:v>-14.023155720505573</c:v>
                </c:pt>
                <c:pt idx="920">
                  <c:v>-14.033914575233492</c:v>
                </c:pt>
                <c:pt idx="921">
                  <c:v>-14.044673442202539</c:v>
                </c:pt>
                <c:pt idx="922">
                  <c:v>-14.055432321412427</c:v>
                </c:pt>
                <c:pt idx="923">
                  <c:v>-14.06619121286287</c:v>
                </c:pt>
                <c:pt idx="924">
                  <c:v>-14.076950116553583</c:v>
                </c:pt>
                <c:pt idx="925">
                  <c:v>-14.087709032484279</c:v>
                </c:pt>
                <c:pt idx="926">
                  <c:v>-14.098467960654672</c:v>
                </c:pt>
                <c:pt idx="927">
                  <c:v>-14.109226901064474</c:v>
                </c:pt>
                <c:pt idx="928">
                  <c:v>-14.119985853713402</c:v>
                </c:pt>
                <c:pt idx="929">
                  <c:v>-14.130744818601167</c:v>
                </c:pt>
                <c:pt idx="930">
                  <c:v>-14.141503795727484</c:v>
                </c:pt>
                <c:pt idx="931">
                  <c:v>-14.152262785092066</c:v>
                </c:pt>
                <c:pt idx="932">
                  <c:v>-14.163021786694628</c:v>
                </c:pt>
                <c:pt idx="933">
                  <c:v>-14.173780800534884</c:v>
                </c:pt>
                <c:pt idx="934">
                  <c:v>-14.184539826612546</c:v>
                </c:pt>
                <c:pt idx="935">
                  <c:v>-14.195298864927329</c:v>
                </c:pt>
                <c:pt idx="936">
                  <c:v>-14.206057915478947</c:v>
                </c:pt>
                <c:pt idx="937">
                  <c:v>-14.216816978267113</c:v>
                </c:pt>
                <c:pt idx="938">
                  <c:v>-14.227576053291543</c:v>
                </c:pt>
                <c:pt idx="939">
                  <c:v>-14.238335140551948</c:v>
                </c:pt>
                <c:pt idx="940">
                  <c:v>-14.249094240048043</c:v>
                </c:pt>
                <c:pt idx="941">
                  <c:v>-14.259853351779542</c:v>
                </c:pt>
                <c:pt idx="942">
                  <c:v>-14.270612475746159</c:v>
                </c:pt>
                <c:pt idx="943">
                  <c:v>-14.281371611947607</c:v>
                </c:pt>
                <c:pt idx="944">
                  <c:v>-14.292130760383602</c:v>
                </c:pt>
                <c:pt idx="945">
                  <c:v>-14.302889921053856</c:v>
                </c:pt>
                <c:pt idx="946">
                  <c:v>-14.313649093958084</c:v>
                </c:pt>
                <c:pt idx="947">
                  <c:v>-14.324408279095998</c:v>
                </c:pt>
                <c:pt idx="948">
                  <c:v>-14.335167476467314</c:v>
                </c:pt>
                <c:pt idx="949">
                  <c:v>-14.345926686071744</c:v>
                </c:pt>
                <c:pt idx="950">
                  <c:v>-14.356685907909004</c:v>
                </c:pt>
                <c:pt idx="951">
                  <c:v>-14.367445141978806</c:v>
                </c:pt>
                <c:pt idx="952">
                  <c:v>-14.378204388280864</c:v>
                </c:pt>
                <c:pt idx="953">
                  <c:v>-14.388963646814892</c:v>
                </c:pt>
                <c:pt idx="954">
                  <c:v>-14.399722917580604</c:v>
                </c:pt>
                <c:pt idx="955">
                  <c:v>-14.410482200577716</c:v>
                </c:pt>
                <c:pt idx="956">
                  <c:v>-14.421241495805941</c:v>
                </c:pt>
                <c:pt idx="957">
                  <c:v>-14.432000803264989</c:v>
                </c:pt>
                <c:pt idx="958">
                  <c:v>-14.442760122954578</c:v>
                </c:pt>
                <c:pt idx="959">
                  <c:v>-14.453519454874421</c:v>
                </c:pt>
                <c:pt idx="960">
                  <c:v>-14.464278799024232</c:v>
                </c:pt>
                <c:pt idx="961">
                  <c:v>-14.475038155403725</c:v>
                </c:pt>
                <c:pt idx="962">
                  <c:v>-14.485797524012613</c:v>
                </c:pt>
                <c:pt idx="963">
                  <c:v>-14.49655690485061</c:v>
                </c:pt>
                <c:pt idx="964">
                  <c:v>-14.507316297917432</c:v>
                </c:pt>
                <c:pt idx="965">
                  <c:v>-14.518075703212791</c:v>
                </c:pt>
                <c:pt idx="966">
                  <c:v>-14.528835120736401</c:v>
                </c:pt>
                <c:pt idx="967">
                  <c:v>-14.539594550487976</c:v>
                </c:pt>
                <c:pt idx="968">
                  <c:v>-14.550353992467231</c:v>
                </c:pt>
                <c:pt idx="969">
                  <c:v>-14.561113446673879</c:v>
                </c:pt>
                <c:pt idx="970">
                  <c:v>-14.571872913107635</c:v>
                </c:pt>
                <c:pt idx="971">
                  <c:v>-14.582632391768211</c:v>
                </c:pt>
                <c:pt idx="972">
                  <c:v>-14.593391882655323</c:v>
                </c:pt>
                <c:pt idx="973">
                  <c:v>-14.604151385768684</c:v>
                </c:pt>
                <c:pt idx="974">
                  <c:v>-14.614910901108008</c:v>
                </c:pt>
                <c:pt idx="975">
                  <c:v>-14.625670428673009</c:v>
                </c:pt>
                <c:pt idx="976">
                  <c:v>-14.636429968463402</c:v>
                </c:pt>
                <c:pt idx="977">
                  <c:v>-14.647189520478898</c:v>
                </c:pt>
                <c:pt idx="978">
                  <c:v>-14.657949084719213</c:v>
                </c:pt>
                <c:pt idx="979">
                  <c:v>-14.668708661184063</c:v>
                </c:pt>
                <c:pt idx="980">
                  <c:v>-14.679468249873159</c:v>
                </c:pt>
                <c:pt idx="981">
                  <c:v>-14.690227850786215</c:v>
                </c:pt>
                <c:pt idx="982">
                  <c:v>-14.700987463922946</c:v>
                </c:pt>
                <c:pt idx="983">
                  <c:v>-14.711747089283067</c:v>
                </c:pt>
                <c:pt idx="984">
                  <c:v>-14.722506726866291</c:v>
                </c:pt>
                <c:pt idx="985">
                  <c:v>-14.733266376672331</c:v>
                </c:pt>
                <c:pt idx="986">
                  <c:v>-14.744026038700902</c:v>
                </c:pt>
                <c:pt idx="987">
                  <c:v>-14.754785712951719</c:v>
                </c:pt>
                <c:pt idx="988">
                  <c:v>-14.765545399424495</c:v>
                </c:pt>
                <c:pt idx="989">
                  <c:v>-14.776305098118943</c:v>
                </c:pt>
                <c:pt idx="990">
                  <c:v>-14.787064809034778</c:v>
                </c:pt>
                <c:pt idx="991">
                  <c:v>-14.797824532171715</c:v>
                </c:pt>
                <c:pt idx="992">
                  <c:v>-14.808584267529467</c:v>
                </c:pt>
                <c:pt idx="993">
                  <c:v>-14.819344015107747</c:v>
                </c:pt>
                <c:pt idx="994">
                  <c:v>-14.830103774906272</c:v>
                </c:pt>
                <c:pt idx="995">
                  <c:v>-14.840863546924753</c:v>
                </c:pt>
                <c:pt idx="996">
                  <c:v>-14.851623331162907</c:v>
                </c:pt>
                <c:pt idx="997">
                  <c:v>-14.862383127620445</c:v>
                </c:pt>
                <c:pt idx="998">
                  <c:v>-14.873142936297082</c:v>
                </c:pt>
                <c:pt idx="999">
                  <c:v>-14.883902757192534</c:v>
                </c:pt>
                <c:pt idx="1000">
                  <c:v>-14.894662590306512</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66.474311534521419</c:v>
                </c:pt>
                <c:pt idx="1">
                  <c:v>66.669497486771334</c:v>
                </c:pt>
                <c:pt idx="2">
                  <c:v>66.864473602865118</c:v>
                </c:pt>
                <c:pt idx="3">
                  <c:v>67.05924050057034</c:v>
                </c:pt>
                <c:pt idx="4">
                  <c:v>67.253798795142103</c:v>
                </c:pt>
                <c:pt idx="5">
                  <c:v>67.448149099337172</c:v>
                </c:pt>
                <c:pt idx="6">
                  <c:v>67.642292023427942</c:v>
                </c:pt>
                <c:pt idx="7">
                  <c:v>67.836228175216306</c:v>
                </c:pt>
                <c:pt idx="8">
                  <c:v>68.029958160047471</c:v>
                </c:pt>
                <c:pt idx="9">
                  <c:v>68.223482580823642</c:v>
                </c:pt>
                <c:pt idx="10">
                  <c:v>68.416802038017636</c:v>
                </c:pt>
                <c:pt idx="11">
                  <c:v>68.609917128452054</c:v>
                </c:pt>
                <c:pt idx="12">
                  <c:v>68.802828444098381</c:v>
                </c:pt>
                <c:pt idx="13">
                  <c:v>68.995536573366124</c:v>
                </c:pt>
                <c:pt idx="14">
                  <c:v>69.188042102371313</c:v>
                </c:pt>
                <c:pt idx="15">
                  <c:v>69.380345614948709</c:v>
                </c:pt>
                <c:pt idx="16">
                  <c:v>69.572447692663928</c:v>
                </c:pt>
                <c:pt idx="17">
                  <c:v>69.764348914825476</c:v>
                </c:pt>
                <c:pt idx="18">
                  <c:v>69.956049858496726</c:v>
                </c:pt>
                <c:pt idx="19">
                  <c:v>70.147551098507762</c:v>
                </c:pt>
                <c:pt idx="20">
                  <c:v>70.338853207467238</c:v>
                </c:pt>
                <c:pt idx="21">
                  <c:v>70.529956756395549</c:v>
                </c:pt>
                <c:pt idx="22">
                  <c:v>70.720862315348398</c:v>
                </c:pt>
                <c:pt idx="23">
                  <c:v>70.911570452786663</c:v>
                </c:pt>
                <c:pt idx="24">
                  <c:v>71.102081734956187</c:v>
                </c:pt>
                <c:pt idx="25">
                  <c:v>71.292396725899636</c:v>
                </c:pt>
                <c:pt idx="26">
                  <c:v>71.482515987468318</c:v>
                </c:pt>
                <c:pt idx="27">
                  <c:v>71.672440079333839</c:v>
                </c:pt>
                <c:pt idx="28">
                  <c:v>71.862169558999781</c:v>
                </c:pt>
                <c:pt idx="29">
                  <c:v>72.051704981813231</c:v>
                </c:pt>
                <c:pt idx="30">
                  <c:v>72.241046900976258</c:v>
                </c:pt>
                <c:pt idx="31">
                  <c:v>72.430195867557316</c:v>
                </c:pt>
                <c:pt idx="32">
                  <c:v>72.619152430502567</c:v>
                </c:pt>
                <c:pt idx="33">
                  <c:v>72.807917136647134</c:v>
                </c:pt>
                <c:pt idx="34">
                  <c:v>72.996490530726291</c:v>
                </c:pt>
                <c:pt idx="35">
                  <c:v>73.184873155386526</c:v>
                </c:pt>
                <c:pt idx="36">
                  <c:v>73.373065551196603</c:v>
                </c:pt>
                <c:pt idx="37">
                  <c:v>73.561068256658515</c:v>
                </c:pt>
                <c:pt idx="38">
                  <c:v>73.748881808218357</c:v>
                </c:pt>
                <c:pt idx="39">
                  <c:v>73.936506740277139</c:v>
                </c:pt>
                <c:pt idx="40">
                  <c:v>74.123943585201545</c:v>
                </c:pt>
                <c:pt idx="41">
                  <c:v>74.311192873334576</c:v>
                </c:pt>
                <c:pt idx="42">
                  <c:v>74.498255133006168</c:v>
                </c:pt>
                <c:pt idx="43">
                  <c:v>74.685130890543746</c:v>
                </c:pt>
                <c:pt idx="44">
                  <c:v>74.871820670282631</c:v>
                </c:pt>
                <c:pt idx="45">
                  <c:v>75.058324994576495</c:v>
                </c:pt>
                <c:pt idx="46">
                  <c:v>75.244644383807668</c:v>
                </c:pt>
                <c:pt idx="47">
                  <c:v>75.43077935639738</c:v>
                </c:pt>
                <c:pt idx="48">
                  <c:v>75.61673042881597</c:v>
                </c:pt>
                <c:pt idx="49">
                  <c:v>75.802498115593039</c:v>
                </c:pt>
                <c:pt idx="50">
                  <c:v>75.988082929327476</c:v>
                </c:pt>
                <c:pt idx="51">
                  <c:v>76.173485380697471</c:v>
                </c:pt>
                <c:pt idx="52">
                  <c:v>76.358705978470454</c:v>
                </c:pt>
                <c:pt idx="53">
                  <c:v>76.543745229512965</c:v>
                </c:pt>
                <c:pt idx="54">
                  <c:v>76.728603638800436</c:v>
                </c:pt>
                <c:pt idx="55">
                  <c:v>76.913281709426968</c:v>
                </c:pt>
                <c:pt idx="56">
                  <c:v>77.097779942614991</c:v>
                </c:pt>
                <c:pt idx="57">
                  <c:v>77.282098837724902</c:v>
                </c:pt>
                <c:pt idx="58">
                  <c:v>77.466238892264599</c:v>
                </c:pt>
                <c:pt idx="59">
                  <c:v>77.650200601898987</c:v>
                </c:pt>
                <c:pt idx="60">
                  <c:v>77.833984460459419</c:v>
                </c:pt>
                <c:pt idx="61">
                  <c:v>78.017590959953068</c:v>
                </c:pt>
                <c:pt idx="62">
                  <c:v>78.201020590572227</c:v>
                </c:pt>
                <c:pt idx="63">
                  <c:v>78.384273840703599</c:v>
                </c:pt>
                <c:pt idx="64">
                  <c:v>78.56735119693748</c:v>
                </c:pt>
                <c:pt idx="65">
                  <c:v>78.750253144076879</c:v>
                </c:pt>
                <c:pt idx="66">
                  <c:v>78.932980165146617</c:v>
                </c:pt>
                <c:pt idx="67">
                  <c:v>79.115532741402362</c:v>
                </c:pt>
                <c:pt idx="68">
                  <c:v>79.297911352339582</c:v>
                </c:pt>
                <c:pt idx="69">
                  <c:v>79.480116475702445</c:v>
                </c:pt>
                <c:pt idx="70">
                  <c:v>79.662148587492709</c:v>
                </c:pt>
                <c:pt idx="71">
                  <c:v>79.844008161978479</c:v>
                </c:pt>
                <c:pt idx="72">
                  <c:v>80.025695671702977</c:v>
                </c:pt>
                <c:pt idx="73">
                  <c:v>80.207211587493234</c:v>
                </c:pt>
                <c:pt idx="74">
                  <c:v>80.388556378468721</c:v>
                </c:pt>
                <c:pt idx="75">
                  <c:v>80.569730512049901</c:v>
                </c:pt>
                <c:pt idx="76">
                  <c:v>80.750734453966786</c:v>
                </c:pt>
                <c:pt idx="77">
                  <c:v>80.931568668267417</c:v>
                </c:pt>
                <c:pt idx="78">
                  <c:v>81.112233617326254</c:v>
                </c:pt>
                <c:pt idx="79">
                  <c:v>81.29272976185257</c:v>
                </c:pt>
                <c:pt idx="80">
                  <c:v>81.473057560898752</c:v>
                </c:pt>
                <c:pt idx="81">
                  <c:v>81.653217471868587</c:v>
                </c:pt>
                <c:pt idx="82">
                  <c:v>81.833209950525458</c:v>
                </c:pt>
                <c:pt idx="83">
                  <c:v>82.013035451000505</c:v>
                </c:pt>
                <c:pt idx="84">
                  <c:v>82.192694425800724</c:v>
                </c:pt>
                <c:pt idx="85">
                  <c:v>82.37218732581708</c:v>
                </c:pt>
                <c:pt idx="86">
                  <c:v>82.551514600332467</c:v>
                </c:pt>
                <c:pt idx="87">
                  <c:v>82.730676697029693</c:v>
                </c:pt>
                <c:pt idx="88">
                  <c:v>82.909674061999397</c:v>
                </c:pt>
                <c:pt idx="89">
                  <c:v>83.088507139747904</c:v>
                </c:pt>
                <c:pt idx="90">
                  <c:v>83.267176373205032</c:v>
                </c:pt>
                <c:pt idx="91">
                  <c:v>83.445682203731906</c:v>
                </c:pt>
                <c:pt idx="92">
                  <c:v>83.624025071128614</c:v>
                </c:pt>
                <c:pt idx="93">
                  <c:v>83.802205413641943</c:v>
                </c:pt>
                <c:pt idx="94">
                  <c:v>83.980223667972979</c:v>
                </c:pt>
                <c:pt idx="95">
                  <c:v>84.158080269284682</c:v>
                </c:pt>
                <c:pt idx="96">
                  <c:v>84.335775651209417</c:v>
                </c:pt>
                <c:pt idx="97">
                  <c:v>84.513310245856459</c:v>
                </c:pt>
                <c:pt idx="98">
                  <c:v>84.690684483819439</c:v>
                </c:pt>
                <c:pt idx="99">
                  <c:v>84.867898794183731</c:v>
                </c:pt>
                <c:pt idx="100">
                  <c:v>85.044953604533816</c:v>
                </c:pt>
                <c:pt idx="101">
                  <c:v>86.806762212534053</c:v>
                </c:pt>
                <c:pt idx="102">
                  <c:v>88.55289525556357</c:v>
                </c:pt>
                <c:pt idx="103">
                  <c:v>90.283766635504534</c:v>
                </c:pt>
                <c:pt idx="104">
                  <c:v>91.999776159803488</c:v>
                </c:pt>
                <c:pt idx="105">
                  <c:v>93.701310205679533</c:v>
                </c:pt>
                <c:pt idx="106">
                  <c:v>95.388742345855647</c:v>
                </c:pt>
                <c:pt idx="107">
                  <c:v>97.062433938476502</c:v>
                </c:pt>
                <c:pt idx="108">
                  <c:v>98.722734683662352</c:v>
                </c:pt>
                <c:pt idx="109">
                  <c:v>100.36998314895504</c:v>
                </c:pt>
                <c:pt idx="110">
                  <c:v>102.00450726573526</c:v>
                </c:pt>
                <c:pt idx="111">
                  <c:v>103.62662479852931</c:v>
                </c:pt>
                <c:pt idx="112">
                  <c:v>105.23664378897702</c:v>
                </c:pt>
                <c:pt idx="113">
                  <c:v>106.83486297609801</c:v>
                </c:pt>
                <c:pt idx="114">
                  <c:v>108.42157219437122</c:v>
                </c:pt>
                <c:pt idx="115">
                  <c:v>109.99705275103014</c:v>
                </c:pt>
                <c:pt idx="116">
                  <c:v>111.5615777838736</c:v>
                </c:pt>
                <c:pt idx="117">
                  <c:v>113.11541260079751</c:v>
                </c:pt>
                <c:pt idx="118">
                  <c:v>114.65881500216655</c:v>
                </c:pt>
                <c:pt idx="119">
                  <c:v>116.19203558706511</c:v>
                </c:pt>
                <c:pt idx="120">
                  <c:v>117.71531804439384</c:v>
                </c:pt>
                <c:pt idx="121">
                  <c:v>119.22889942971074</c:v>
                </c:pt>
                <c:pt idx="122">
                  <c:v>120.73301042865363</c:v>
                </c:pt>
                <c:pt idx="123">
                  <c:v>122.2278756077238</c:v>
                </c:pt>
                <c:pt idx="124">
                  <c:v>123.71371365315764</c:v>
                </c:pt>
                <c:pt idx="125">
                  <c:v>125.19073759856435</c:v>
                </c:pt>
                <c:pt idx="126">
                  <c:v>126.65915504196282</c:v>
                </c:pt>
                <c:pt idx="127">
                  <c:v>128.11916835280871</c:v>
                </c:pt>
                <c:pt idx="128">
                  <c:v>129.57097486956457</c:v>
                </c:pt>
                <c:pt idx="129">
                  <c:v>131.01476708832922</c:v>
                </c:pt>
                <c:pt idx="130">
                  <c:v>132.45073284301031</c:v>
                </c:pt>
                <c:pt idx="131">
                  <c:v>133.87905547749199</c:v>
                </c:pt>
                <c:pt idx="132">
                  <c:v>135.2999140102219</c:v>
                </c:pt>
                <c:pt idx="133">
                  <c:v>136.71348329161404</c:v>
                </c:pt>
                <c:pt idx="134">
                  <c:v>138.11993415463979</c:v>
                </c:pt>
                <c:pt idx="135">
                  <c:v>139.51943355895565</c:v>
                </c:pt>
                <c:pt idx="136">
                  <c:v>140.91214472889499</c:v>
                </c:pt>
                <c:pt idx="137">
                  <c:v>142.29822728563022</c:v>
                </c:pt>
                <c:pt idx="138">
                  <c:v>143.67783737379355</c:v>
                </c:pt>
                <c:pt idx="139">
                  <c:v>145.05112778282586</c:v>
                </c:pt>
                <c:pt idx="140">
                  <c:v>146.41824806330709</c:v>
                </c:pt>
                <c:pt idx="141">
                  <c:v>147.77934463850553</c:v>
                </c:pt>
                <c:pt idx="142">
                  <c:v>149.13456091136871</c:v>
                </c:pt>
                <c:pt idx="143">
                  <c:v>150.48403736716432</c:v>
                </c:pt>
                <c:pt idx="144">
                  <c:v>151.82791167196669</c:v>
                </c:pt>
                <c:pt idx="145">
                  <c:v>153.16631876717142</c:v>
                </c:pt>
                <c:pt idx="146">
                  <c:v>154.49939096020893</c:v>
                </c:pt>
                <c:pt idx="147">
                  <c:v>155.82725801161638</c:v>
                </c:pt>
                <c:pt idx="148">
                  <c:v>157.1500472186159</c:v>
                </c:pt>
                <c:pt idx="149">
                  <c:v>158.46788349533702</c:v>
                </c:pt>
                <c:pt idx="150">
                  <c:v>159.78088944981073</c:v>
                </c:pt>
                <c:pt idx="151">
                  <c:v>161.08918545785215</c:v>
                </c:pt>
                <c:pt idx="152">
                  <c:v>162.39288973393988</c:v>
                </c:pt>
                <c:pt idx="153">
                  <c:v>163.69211839918927</c:v>
                </c:pt>
                <c:pt idx="154">
                  <c:v>164.98698554650815</c:v>
                </c:pt>
                <c:pt idx="155">
                  <c:v>166.27760330301314</c:v>
                </c:pt>
                <c:pt idx="156">
                  <c:v>167.56408188977539</c:v>
                </c:pt>
                <c:pt idx="157">
                  <c:v>168.84652967895394</c:v>
                </c:pt>
                <c:pt idx="158">
                  <c:v>170.12505324836488</c:v>
                </c:pt>
                <c:pt idx="159">
                  <c:v>171.39975743352366</c:v>
                </c:pt>
                <c:pt idx="160">
                  <c:v>172.67074537718597</c:v>
                </c:pt>
                <c:pt idx="161">
                  <c:v>173.93811857640074</c:v>
                </c:pt>
                <c:pt idx="162">
                  <c:v>175.20197692707578</c:v>
                </c:pt>
                <c:pt idx="163">
                  <c:v>176.46241876604162</c:v>
                </c:pt>
                <c:pt idx="164">
                  <c:v>177.7195409105841</c:v>
                </c:pt>
                <c:pt idx="165">
                  <c:v>178.97343869539827</c:v>
                </c:pt>
                <c:pt idx="166">
                  <c:v>180.22420600689702</c:v>
                </c:pt>
                <c:pt idx="167">
                  <c:v>181.4719353147859</c:v>
                </c:pt>
                <c:pt idx="168">
                  <c:v>182.71671770079075</c:v>
                </c:pt>
                <c:pt idx="169">
                  <c:v>183.95864288439682</c:v>
                </c:pt>
                <c:pt idx="170">
                  <c:v>185.19779924542513</c:v>
                </c:pt>
                <c:pt idx="171">
                  <c:v>186.4342738432353</c:v>
                </c:pt>
                <c:pt idx="172">
                  <c:v>187.66815243230093</c:v>
                </c:pt>
                <c:pt idx="173">
                  <c:v>188.89951947385305</c:v>
                </c:pt>
                <c:pt idx="174">
                  <c:v>190.12845814323035</c:v>
                </c:pt>
                <c:pt idx="175">
                  <c:v>191.35505033250601</c:v>
                </c:pt>
                <c:pt idx="176">
                  <c:v>192.57937664788287</c:v>
                </c:pt>
                <c:pt idx="177">
                  <c:v>193.80151640125572</c:v>
                </c:pt>
                <c:pt idx="178">
                  <c:v>195.02154759523214</c:v>
                </c:pt>
                <c:pt idx="179">
                  <c:v>196.2395469007771</c:v>
                </c:pt>
                <c:pt idx="180">
                  <c:v>197.45558962650048</c:v>
                </c:pt>
                <c:pt idx="181">
                  <c:v>198.66974967843743</c:v>
                </c:pt>
                <c:pt idx="182">
                  <c:v>199.88209950897721</c:v>
                </c:pt>
                <c:pt idx="183">
                  <c:v>201.09271005337592</c:v>
                </c:pt>
                <c:pt idx="184">
                  <c:v>202.30165065204275</c:v>
                </c:pt>
                <c:pt idx="185">
                  <c:v>203.50898895652224</c:v>
                </c:pt>
                <c:pt idx="186">
                  <c:v>204.71479081681673</c:v>
                </c:pt>
                <c:pt idx="187">
                  <c:v>205.91912014741987</c:v>
                </c:pt>
                <c:pt idx="188">
                  <c:v>207.12203876919773</c:v>
                </c:pt>
                <c:pt idx="189">
                  <c:v>208.32360622410593</c:v>
                </c:pt>
                <c:pt idx="190">
                  <c:v>209.52387955974842</c:v>
                </c:pt>
                <c:pt idx="191">
                  <c:v>210.72291308107341</c:v>
                </c:pt>
                <c:pt idx="192">
                  <c:v>211.92075806721664</c:v>
                </c:pt>
                <c:pt idx="193">
                  <c:v>213.11746245282407</c:v>
                </c:pt>
                <c:pt idx="194">
                  <c:v>214.31307047532289</c:v>
                </c:pt>
                <c:pt idx="195">
                  <c:v>215.50762229273528</c:v>
                </c:pt>
                <c:pt idx="196">
                  <c:v>216.70115358081171</c:v>
                </c:pt>
                <c:pt idx="197">
                  <c:v>217.89369512332391</c:v>
                </c:pt>
                <c:pt idx="198">
                  <c:v>219.08527241476062</c:v>
                </c:pt>
                <c:pt idx="199">
                  <c:v>220.27590529941116</c:v>
                </c:pt>
                <c:pt idx="200">
                  <c:v>221.46560767353873</c:v>
                </c:pt>
                <c:pt idx="201">
                  <c:v>222.65438727664099</c:v>
                </c:pt>
                <c:pt idx="202">
                  <c:v>223.84224559280608</c:v>
                </c:pt>
                <c:pt idx="203">
                  <c:v>225.02917787412292</c:v>
                </c:pt>
                <c:pt idx="204">
                  <c:v>226.21517328652152</c:v>
                </c:pt>
                <c:pt idx="205">
                  <c:v>227.40021516673235</c:v>
                </c:pt>
                <c:pt idx="206">
                  <c:v>228.58428136974084</c:v>
                </c:pt>
                <c:pt idx="207">
                  <c:v>229.76734468079778</c:v>
                </c:pt>
                <c:pt idx="208">
                  <c:v>230.94937326506496</c:v>
                </c:pt>
                <c:pt idx="209">
                  <c:v>232.13033113052589</c:v>
                </c:pt>
                <c:pt idx="210">
                  <c:v>233.31017858449084</c:v>
                </c:pt>
                <c:pt idx="211">
                  <c:v>234.48887266947798</c:v>
                </c:pt>
                <c:pt idx="212">
                  <c:v>235.6663675694144</c:v>
                </c:pt>
                <c:pt idx="213">
                  <c:v>236.84261498139239</c:v>
                </c:pt>
                <c:pt idx="214">
                  <c:v>238.01756445143874</c:v>
                </c:pt>
                <c:pt idx="215">
                  <c:v>239.191163674964</c:v>
                </c:pt>
                <c:pt idx="216">
                  <c:v>240.36335876392974</c:v>
                </c:pt>
                <c:pt idx="217">
                  <c:v>241.5340944835138</c:v>
                </c:pt>
                <c:pt idx="218">
                  <c:v>242.70331446135671</c:v>
                </c:pt>
                <c:pt idx="219">
                  <c:v>243.87096137249208</c:v>
                </c:pt>
                <c:pt idx="220">
                  <c:v>245.03697710291243</c:v>
                </c:pt>
                <c:pt idx="221">
                  <c:v>246.20130289448153</c:v>
                </c:pt>
                <c:pt idx="222">
                  <c:v>247.36387947362317</c:v>
                </c:pt>
                <c:pt idx="223">
                  <c:v>248.52464716593099</c:v>
                </c:pt>
                <c:pt idx="224">
                  <c:v>249.68354599856988</c:v>
                </c:pt>
                <c:pt idx="225">
                  <c:v>250.84051579208818</c:v>
                </c:pt>
                <c:pt idx="226">
                  <c:v>251.99549624303469</c:v>
                </c:pt>
                <c:pt idx="227">
                  <c:v>253.14842699857752</c:v>
                </c:pt>
                <c:pt idx="228">
                  <c:v>254.29924772414887</c:v>
                </c:pt>
                <c:pt idx="229">
                  <c:v>255.44789816499281</c:v>
                </c:pt>
                <c:pt idx="230">
                  <c:v>256.5943182023658</c:v>
                </c:pt>
                <c:pt idx="231">
                  <c:v>257.73844790503193</c:v>
                </c:pt>
                <c:pt idx="232">
                  <c:v>258.88022757660201</c:v>
                </c:pt>
                <c:pt idx="233">
                  <c:v>260.01959779918872</c:v>
                </c:pt>
                <c:pt idx="234">
                  <c:v>261.15649947378159</c:v>
                </c:pt>
                <c:pt idx="235">
                  <c:v>262.29087385769105</c:v>
                </c:pt>
                <c:pt idx="236">
                  <c:v>263.42266259936099</c:v>
                </c:pt>
                <c:pt idx="237">
                  <c:v>264.55180777080943</c:v>
                </c:pt>
                <c:pt idx="238">
                  <c:v>265.6782518979216</c:v>
                </c:pt>
                <c:pt idx="239">
                  <c:v>266.80193798878997</c:v>
                </c:pt>
                <c:pt idx="240">
                  <c:v>267.92280956027042</c:v>
                </c:pt>
                <c:pt idx="241">
                  <c:v>269.04081066290189</c:v>
                </c:pt>
                <c:pt idx="242">
                  <c:v>270.1558859043185</c:v>
                </c:pt>
                <c:pt idx="243">
                  <c:v>271.2679804712667</c:v>
                </c:pt>
                <c:pt idx="244">
                  <c:v>272.37704015032631</c:v>
                </c:pt>
                <c:pt idx="245">
                  <c:v>273.48301134742275</c:v>
                </c:pt>
                <c:pt idx="246">
                  <c:v>274.5858411062074</c:v>
                </c:pt>
                <c:pt idx="247">
                  <c:v>275.68547712537412</c:v>
                </c:pt>
                <c:pt idx="248">
                  <c:v>276.78186777497194</c:v>
                </c:pt>
                <c:pt idx="249">
                  <c:v>277.87496211176835</c:v>
                </c:pt>
                <c:pt idx="250">
                  <c:v>278.96470989371096</c:v>
                </c:pt>
                <c:pt idx="251">
                  <c:v>280.05106159353045</c:v>
                </c:pt>
                <c:pt idx="252">
                  <c:v>281.13396841152365</c:v>
                </c:pt>
                <c:pt idx="253">
                  <c:v>282.21338228755212</c:v>
                </c:pt>
                <c:pt idx="254">
                  <c:v>283.28925591228722</c:v>
                </c:pt>
                <c:pt idx="255">
                  <c:v>284.36154273773116</c:v>
                </c:pt>
                <c:pt idx="256">
                  <c:v>285.43019698704006</c:v>
                </c:pt>
                <c:pt idx="257">
                  <c:v>286.49517366367331</c:v>
                </c:pt>
                <c:pt idx="258">
                  <c:v>287.55642855989134</c:v>
                </c:pt>
                <c:pt idx="259">
                  <c:v>288.61391826462295</c:v>
                </c:pt>
                <c:pt idx="260">
                  <c:v>289.66760017072085</c:v>
                </c:pt>
                <c:pt idx="261">
                  <c:v>290.71743248162346</c:v>
                </c:pt>
                <c:pt idx="262">
                  <c:v>291.76337421744029</c:v>
                </c:pt>
                <c:pt idx="263">
                  <c:v>292.80538522047607</c:v>
                </c:pt>
                <c:pt idx="264">
                  <c:v>293.84342616020939</c:v>
                </c:pt>
                <c:pt idx="265">
                  <c:v>294.87745853773959</c:v>
                </c:pt>
                <c:pt idx="266">
                  <c:v>295.90744468971587</c:v>
                </c:pt>
                <c:pt idx="267">
                  <c:v>296.933347791762</c:v>
                </c:pt>
                <c:pt idx="268">
                  <c:v>297.95513186140857</c:v>
                </c:pt>
                <c:pt idx="269">
                  <c:v>298.97276176054589</c:v>
                </c:pt>
                <c:pt idx="270">
                  <c:v>299.98620319740871</c:v>
                </c:pt>
                <c:pt idx="271">
                  <c:v>300.9954227281047</c:v>
                </c:pt>
                <c:pt idx="272">
                  <c:v>302.00038775769775</c:v>
                </c:pt>
                <c:pt idx="273">
                  <c:v>303.00106654085732</c:v>
                </c:pt>
                <c:pt idx="274">
                  <c:v>303.99742818208438</c:v>
                </c:pt>
                <c:pt idx="275">
                  <c:v>304.98944263552482</c:v>
                </c:pt>
                <c:pt idx="276">
                  <c:v>305.9770807043808</c:v>
                </c:pt>
                <c:pt idx="277">
                  <c:v>306.96031403993004</c:v>
                </c:pt>
                <c:pt idx="278">
                  <c:v>307.93911514016361</c:v>
                </c:pt>
                <c:pt idx="279">
                  <c:v>308.91345734805208</c:v>
                </c:pt>
                <c:pt idx="280">
                  <c:v>309.88331484945019</c:v>
                </c:pt>
                <c:pt idx="281">
                  <c:v>310.84866267064967</c:v>
                </c:pt>
                <c:pt idx="282">
                  <c:v>311.8094766755903</c:v>
                </c:pt>
                <c:pt idx="283">
                  <c:v>312.7657335627386</c:v>
                </c:pt>
                <c:pt idx="284">
                  <c:v>313.71741086164417</c:v>
                </c:pt>
                <c:pt idx="285">
                  <c:v>314.66448692918283</c:v>
                </c:pt>
                <c:pt idx="286">
                  <c:v>315.60694094549649</c:v>
                </c:pt>
                <c:pt idx="287">
                  <c:v>316.54475290963893</c:v>
                </c:pt>
                <c:pt idx="288">
                  <c:v>317.47790363493669</c:v>
                </c:pt>
                <c:pt idx="289">
                  <c:v>318.40637474407504</c:v>
                </c:pt>
                <c:pt idx="290">
                  <c:v>319.33014866391733</c:v>
                </c:pt>
                <c:pt idx="291">
                  <c:v>320.24920862006758</c:v>
                </c:pt>
                <c:pt idx="292">
                  <c:v>321.16353863118536</c:v>
                </c:pt>
                <c:pt idx="293">
                  <c:v>322.07312350306137</c:v>
                </c:pt>
                <c:pt idx="294">
                  <c:v>322.97794882246359</c:v>
                </c:pt>
                <c:pt idx="295">
                  <c:v>323.87800095076187</c:v>
                </c:pt>
                <c:pt idx="296">
                  <c:v>324.77326701734069</c:v>
                </c:pt>
                <c:pt idx="297">
                  <c:v>325.66373491280808</c:v>
                </c:pt>
                <c:pt idx="298">
                  <c:v>326.54939328200959</c:v>
                </c:pt>
                <c:pt idx="299">
                  <c:v>327.43023151685594</c:v>
                </c:pt>
                <c:pt idx="300">
                  <c:v>328.30623974897253</c:v>
                </c:pt>
                <c:pt idx="301">
                  <c:v>329.17740884217932</c:v>
                </c:pt>
                <c:pt idx="302">
                  <c:v>330.04373038480924</c:v>
                </c:pt>
                <c:pt idx="303">
                  <c:v>330.90519668187318</c:v>
                </c:pt>
                <c:pt idx="304">
                  <c:v>331.76180074707992</c:v>
                </c:pt>
                <c:pt idx="305">
                  <c:v>332.6135362947183</c:v>
                </c:pt>
                <c:pt idx="306">
                  <c:v>333.46039773141007</c:v>
                </c:pt>
                <c:pt idx="307">
                  <c:v>334.30238014774062</c:v>
                </c:pt>
                <c:pt idx="308">
                  <c:v>335.13947930977537</c:v>
                </c:pt>
                <c:pt idx="309">
                  <c:v>335.97169165046944</c:v>
                </c:pt>
                <c:pt idx="310">
                  <c:v>336.79901426097729</c:v>
                </c:pt>
                <c:pt idx="311">
                  <c:v>337.62144488187027</c:v>
                </c:pt>
                <c:pt idx="312">
                  <c:v>338.43898189426869</c:v>
                </c:pt>
                <c:pt idx="313">
                  <c:v>339.25162431089535</c:v>
                </c:pt>
                <c:pt idx="314">
                  <c:v>340.05937176705754</c:v>
                </c:pt>
                <c:pt idx="315">
                  <c:v>340.86222451156385</c:v>
                </c:pt>
                <c:pt idx="316">
                  <c:v>341.66018339758273</c:v>
                </c:pt>
                <c:pt idx="317">
                  <c:v>342.4532498734489</c:v>
                </c:pt>
                <c:pt idx="318">
                  <c:v>343.24142597342365</c:v>
                </c:pt>
                <c:pt idx="319">
                  <c:v>344.02471430841575</c:v>
                </c:pt>
                <c:pt idx="320">
                  <c:v>344.80311805666832</c:v>
                </c:pt>
                <c:pt idx="321">
                  <c:v>345.57664095441783</c:v>
                </c:pt>
                <c:pt idx="322">
                  <c:v>346.34528728653072</c:v>
                </c:pt>
                <c:pt idx="323">
                  <c:v>347.10906187712339</c:v>
                </c:pt>
                <c:pt idx="324">
                  <c:v>347.86797008017061</c:v>
                </c:pt>
                <c:pt idx="325">
                  <c:v>348.6220177701079</c:v>
                </c:pt>
                <c:pt idx="326">
                  <c:v>349.37121133243295</c:v>
                </c:pt>
                <c:pt idx="327">
                  <c:v>350.11555765431069</c:v>
                </c:pt>
                <c:pt idx="328">
                  <c:v>350.85506411518742</c:v>
                </c:pt>
                <c:pt idx="329">
                  <c:v>351.5897385774179</c:v>
                </c:pt>
                <c:pt idx="330">
                  <c:v>352.31958937691081</c:v>
                </c:pt>
                <c:pt idx="331">
                  <c:v>353.04462531379608</c:v>
                </c:pt>
                <c:pt idx="332">
                  <c:v>353.76485564311889</c:v>
                </c:pt>
                <c:pt idx="333">
                  <c:v>354.48029006556447</c:v>
                </c:pt>
                <c:pt idx="334">
                  <c:v>355.19093871821718</c:v>
                </c:pt>
                <c:pt idx="335">
                  <c:v>355.89681216535803</c:v>
                </c:pt>
                <c:pt idx="336">
                  <c:v>356.59792138930453</c:v>
                </c:pt>
                <c:pt idx="337">
                  <c:v>357.29427778129565</c:v>
                </c:pt>
                <c:pt idx="338">
                  <c:v>357.98589313242638</c:v>
                </c:pt>
                <c:pt idx="339">
                  <c:v>358.67277962463413</c:v>
                </c:pt>
                <c:pt idx="340">
                  <c:v>359.35494982174072</c:v>
                </c:pt>
                <c:pt idx="341">
                  <c:v>360.03241666055283</c:v>
                </c:pt>
                <c:pt idx="342">
                  <c:v>360.70519344202381</c:v>
                </c:pt>
                <c:pt idx="343">
                  <c:v>361.37329382247947</c:v>
                </c:pt>
                <c:pt idx="344">
                  <c:v>362.03673180491069</c:v>
                </c:pt>
                <c:pt idx="345">
                  <c:v>362.6955217303352</c:v>
                </c:pt>
                <c:pt idx="346">
                  <c:v>363.34967826923088</c:v>
                </c:pt>
                <c:pt idx="347">
                  <c:v>363.99921641304331</c:v>
                </c:pt>
                <c:pt idx="348">
                  <c:v>364.64415146576886</c:v>
                </c:pt>
                <c:pt idx="349">
                  <c:v>365.28449903561625</c:v>
                </c:pt>
                <c:pt idx="350">
                  <c:v>365.92027502674796</c:v>
                </c:pt>
                <c:pt idx="351">
                  <c:v>366.55149563110348</c:v>
                </c:pt>
                <c:pt idx="352">
                  <c:v>367.17817732030608</c:v>
                </c:pt>
                <c:pt idx="353">
                  <c:v>367.80033683765475</c:v>
                </c:pt>
                <c:pt idx="354">
                  <c:v>368.41799119020277</c:v>
                </c:pt>
                <c:pt idx="355">
                  <c:v>369.03115764092439</c:v>
                </c:pt>
                <c:pt idx="356">
                  <c:v>369.63985370097072</c:v>
                </c:pt>
                <c:pt idx="357">
                  <c:v>370.24409712201617</c:v>
                </c:pt>
                <c:pt idx="358">
                  <c:v>370.84390588869672</c:v>
                </c:pt>
                <c:pt idx="359">
                  <c:v>371.43929821114068</c:v>
                </c:pt>
                <c:pt idx="360">
                  <c:v>372.03029251759318</c:v>
                </c:pt>
                <c:pt idx="361">
                  <c:v>372.61690744713496</c:v>
                </c:pt>
                <c:pt idx="362">
                  <c:v>373.19916184249655</c:v>
                </c:pt>
                <c:pt idx="363">
                  <c:v>373.77707474296835</c:v>
                </c:pt>
                <c:pt idx="364">
                  <c:v>374.35066537740693</c:v>
                </c:pt>
                <c:pt idx="365">
                  <c:v>374.91995315733857</c:v>
                </c:pt>
                <c:pt idx="366">
                  <c:v>375.48495767016038</c:v>
                </c:pt>
                <c:pt idx="367">
                  <c:v>376.04569867243879</c:v>
                </c:pt>
                <c:pt idx="368">
                  <c:v>376.60219608330669</c:v>
                </c:pt>
                <c:pt idx="369">
                  <c:v>377.15446997795851</c:v>
                </c:pt>
                <c:pt idx="370">
                  <c:v>377.70254058124414</c:v>
                </c:pt>
                <c:pt idx="371">
                  <c:v>378.24642826136125</c:v>
                </c:pt>
                <c:pt idx="372">
                  <c:v>378.78615352364648</c:v>
                </c:pt>
                <c:pt idx="373">
                  <c:v>379.32173700446526</c:v>
                </c:pt>
                <c:pt idx="374">
                  <c:v>379.85319946520002</c:v>
                </c:pt>
                <c:pt idx="375">
                  <c:v>380.38056178633713</c:v>
                </c:pt>
                <c:pt idx="376">
                  <c:v>380.90384496165194</c:v>
                </c:pt>
                <c:pt idx="377">
                  <c:v>381.42307009249191</c:v>
                </c:pt>
                <c:pt idx="378">
                  <c:v>381.9382583821577</c:v>
                </c:pt>
                <c:pt idx="379">
                  <c:v>382.44943113038124</c:v>
                </c:pt>
                <c:pt idx="380">
                  <c:v>382.95660972790137</c:v>
                </c:pt>
                <c:pt idx="381">
                  <c:v>383.45981565113578</c:v>
                </c:pt>
                <c:pt idx="382">
                  <c:v>383.95907045694929</c:v>
                </c:pt>
                <c:pt idx="383">
                  <c:v>384.45439577751779</c:v>
                </c:pt>
                <c:pt idx="384">
                  <c:v>384.9458133152873</c:v>
                </c:pt>
                <c:pt idx="385">
                  <c:v>385.43334483802766</c:v>
                </c:pt>
                <c:pt idx="386">
                  <c:v>385.9170121739802</c:v>
                </c:pt>
                <c:pt idx="387">
                  <c:v>386.39683720709877</c:v>
                </c:pt>
                <c:pt idx="388">
                  <c:v>386.39683720709877</c:v>
                </c:pt>
                <c:pt idx="389">
                  <c:v>386.39683720709877</c:v>
                </c:pt>
                <c:pt idx="390">
                  <c:v>386.39683720709877</c:v>
                </c:pt>
                <c:pt idx="391">
                  <c:v>386.39683720709877</c:v>
                </c:pt>
                <c:pt idx="392">
                  <c:v>386.39683720709877</c:v>
                </c:pt>
                <c:pt idx="393">
                  <c:v>386.39683720709877</c:v>
                </c:pt>
                <c:pt idx="394">
                  <c:v>386.39683720709877</c:v>
                </c:pt>
                <c:pt idx="395">
                  <c:v>386.39683720709877</c:v>
                </c:pt>
                <c:pt idx="396">
                  <c:v>386.39683720709877</c:v>
                </c:pt>
                <c:pt idx="397">
                  <c:v>386.39683720709877</c:v>
                </c:pt>
                <c:pt idx="398">
                  <c:v>386.39683720709877</c:v>
                </c:pt>
                <c:pt idx="399">
                  <c:v>386.39683720709877</c:v>
                </c:pt>
                <c:pt idx="400">
                  <c:v>386.39683720709877</c:v>
                </c:pt>
                <c:pt idx="401">
                  <c:v>386.39683720709877</c:v>
                </c:pt>
                <c:pt idx="402">
                  <c:v>386.39683720709877</c:v>
                </c:pt>
                <c:pt idx="403">
                  <c:v>386.39683720709877</c:v>
                </c:pt>
                <c:pt idx="404">
                  <c:v>386.39683720709877</c:v>
                </c:pt>
                <c:pt idx="405">
                  <c:v>386.39683720709877</c:v>
                </c:pt>
                <c:pt idx="406">
                  <c:v>386.39683720709877</c:v>
                </c:pt>
                <c:pt idx="407">
                  <c:v>386.39683720709877</c:v>
                </c:pt>
                <c:pt idx="408">
                  <c:v>386.39683720709877</c:v>
                </c:pt>
                <c:pt idx="409">
                  <c:v>386.39683720709877</c:v>
                </c:pt>
                <c:pt idx="410">
                  <c:v>386.39683720709877</c:v>
                </c:pt>
                <c:pt idx="411">
                  <c:v>386.39683720709877</c:v>
                </c:pt>
                <c:pt idx="412">
                  <c:v>386.39683720709877</c:v>
                </c:pt>
                <c:pt idx="413">
                  <c:v>386.39683720709877</c:v>
                </c:pt>
                <c:pt idx="414">
                  <c:v>386.39683720709877</c:v>
                </c:pt>
                <c:pt idx="415">
                  <c:v>386.39683720709877</c:v>
                </c:pt>
                <c:pt idx="416">
                  <c:v>386.39683720709877</c:v>
                </c:pt>
                <c:pt idx="417">
                  <c:v>386.39683720709877</c:v>
                </c:pt>
                <c:pt idx="418">
                  <c:v>386.39683720709877</c:v>
                </c:pt>
                <c:pt idx="419">
                  <c:v>386.39683720709877</c:v>
                </c:pt>
                <c:pt idx="420">
                  <c:v>386.39683720709877</c:v>
                </c:pt>
                <c:pt idx="421">
                  <c:v>386.39683720709877</c:v>
                </c:pt>
                <c:pt idx="422">
                  <c:v>386.39683720709877</c:v>
                </c:pt>
                <c:pt idx="423">
                  <c:v>386.39683720709877</c:v>
                </c:pt>
                <c:pt idx="424">
                  <c:v>386.39683720709877</c:v>
                </c:pt>
                <c:pt idx="425">
                  <c:v>386.39683720709877</c:v>
                </c:pt>
                <c:pt idx="426">
                  <c:v>386.39683720709877</c:v>
                </c:pt>
                <c:pt idx="427">
                  <c:v>386.39683720709877</c:v>
                </c:pt>
                <c:pt idx="428">
                  <c:v>386.39683720709877</c:v>
                </c:pt>
                <c:pt idx="429">
                  <c:v>386.39683720709877</c:v>
                </c:pt>
                <c:pt idx="430">
                  <c:v>386.39683720709877</c:v>
                </c:pt>
                <c:pt idx="431">
                  <c:v>386.39683720709877</c:v>
                </c:pt>
                <c:pt idx="432">
                  <c:v>386.39683720709877</c:v>
                </c:pt>
                <c:pt idx="433">
                  <c:v>386.39683720709877</c:v>
                </c:pt>
                <c:pt idx="434">
                  <c:v>386.39683720709877</c:v>
                </c:pt>
                <c:pt idx="435">
                  <c:v>386.39683720709877</c:v>
                </c:pt>
                <c:pt idx="436">
                  <c:v>386.39683720709877</c:v>
                </c:pt>
                <c:pt idx="437">
                  <c:v>386.39683720709877</c:v>
                </c:pt>
                <c:pt idx="438">
                  <c:v>386.39683720709877</c:v>
                </c:pt>
                <c:pt idx="439">
                  <c:v>386.39683720709877</c:v>
                </c:pt>
                <c:pt idx="440">
                  <c:v>386.39683720709877</c:v>
                </c:pt>
                <c:pt idx="441">
                  <c:v>386.39683720709877</c:v>
                </c:pt>
                <c:pt idx="442">
                  <c:v>386.39683720709877</c:v>
                </c:pt>
                <c:pt idx="443">
                  <c:v>386.39683720709877</c:v>
                </c:pt>
                <c:pt idx="444">
                  <c:v>386.39683720709877</c:v>
                </c:pt>
                <c:pt idx="445">
                  <c:v>386.39683720709877</c:v>
                </c:pt>
                <c:pt idx="446">
                  <c:v>386.39683720709877</c:v>
                </c:pt>
                <c:pt idx="447">
                  <c:v>386.39683720709877</c:v>
                </c:pt>
                <c:pt idx="448">
                  <c:v>386.39683720709877</c:v>
                </c:pt>
                <c:pt idx="449">
                  <c:v>386.39683720709877</c:v>
                </c:pt>
                <c:pt idx="450">
                  <c:v>386.39683720709877</c:v>
                </c:pt>
                <c:pt idx="451">
                  <c:v>386.39683720709877</c:v>
                </c:pt>
                <c:pt idx="452">
                  <c:v>386.39683720709877</c:v>
                </c:pt>
                <c:pt idx="453">
                  <c:v>386.39683720709877</c:v>
                </c:pt>
                <c:pt idx="454">
                  <c:v>386.39683720709877</c:v>
                </c:pt>
                <c:pt idx="455">
                  <c:v>386.39683720709877</c:v>
                </c:pt>
                <c:pt idx="456">
                  <c:v>386.39683720709877</c:v>
                </c:pt>
                <c:pt idx="457">
                  <c:v>386.39683720709877</c:v>
                </c:pt>
                <c:pt idx="458">
                  <c:v>386.39683720709877</c:v>
                </c:pt>
                <c:pt idx="459">
                  <c:v>386.39683720709877</c:v>
                </c:pt>
                <c:pt idx="460">
                  <c:v>386.39683720709877</c:v>
                </c:pt>
                <c:pt idx="461">
                  <c:v>386.39683720709877</c:v>
                </c:pt>
                <c:pt idx="462">
                  <c:v>386.39683720709877</c:v>
                </c:pt>
                <c:pt idx="463">
                  <c:v>386.39683720709877</c:v>
                </c:pt>
                <c:pt idx="464">
                  <c:v>386.39683720709877</c:v>
                </c:pt>
                <c:pt idx="465">
                  <c:v>386.39683720709877</c:v>
                </c:pt>
                <c:pt idx="466">
                  <c:v>386.39683720709877</c:v>
                </c:pt>
                <c:pt idx="467">
                  <c:v>386.39683720709877</c:v>
                </c:pt>
                <c:pt idx="468">
                  <c:v>386.39683720709877</c:v>
                </c:pt>
                <c:pt idx="469">
                  <c:v>386.39683720709877</c:v>
                </c:pt>
                <c:pt idx="470">
                  <c:v>386.39683720709877</c:v>
                </c:pt>
                <c:pt idx="471">
                  <c:v>386.39683720709877</c:v>
                </c:pt>
                <c:pt idx="472">
                  <c:v>386.39683720709877</c:v>
                </c:pt>
                <c:pt idx="473">
                  <c:v>386.39683720709877</c:v>
                </c:pt>
                <c:pt idx="474">
                  <c:v>386.39683720709877</c:v>
                </c:pt>
                <c:pt idx="475">
                  <c:v>386.39683720709877</c:v>
                </c:pt>
                <c:pt idx="476">
                  <c:v>386.39683720709877</c:v>
                </c:pt>
                <c:pt idx="477">
                  <c:v>386.39683720709877</c:v>
                </c:pt>
                <c:pt idx="478">
                  <c:v>386.39683720709877</c:v>
                </c:pt>
                <c:pt idx="479">
                  <c:v>386.39683720709877</c:v>
                </c:pt>
                <c:pt idx="480">
                  <c:v>386.39683720709877</c:v>
                </c:pt>
                <c:pt idx="481">
                  <c:v>386.39683720709877</c:v>
                </c:pt>
                <c:pt idx="482">
                  <c:v>386.39683720709877</c:v>
                </c:pt>
                <c:pt idx="483">
                  <c:v>386.39683720709877</c:v>
                </c:pt>
                <c:pt idx="484">
                  <c:v>386.39683720709877</c:v>
                </c:pt>
                <c:pt idx="485">
                  <c:v>386.39683720709877</c:v>
                </c:pt>
                <c:pt idx="486">
                  <c:v>386.39683720709877</c:v>
                </c:pt>
                <c:pt idx="487">
                  <c:v>386.39683720709877</c:v>
                </c:pt>
                <c:pt idx="488">
                  <c:v>386.39683720709877</c:v>
                </c:pt>
                <c:pt idx="489">
                  <c:v>386.39683720709877</c:v>
                </c:pt>
                <c:pt idx="490">
                  <c:v>386.39683720709877</c:v>
                </c:pt>
                <c:pt idx="491">
                  <c:v>386.39683720709877</c:v>
                </c:pt>
                <c:pt idx="492">
                  <c:v>386.39683720709877</c:v>
                </c:pt>
                <c:pt idx="493">
                  <c:v>386.39683720709877</c:v>
                </c:pt>
                <c:pt idx="494">
                  <c:v>386.39683720709877</c:v>
                </c:pt>
                <c:pt idx="495">
                  <c:v>386.39683720709877</c:v>
                </c:pt>
                <c:pt idx="496">
                  <c:v>386.39683720709877</c:v>
                </c:pt>
                <c:pt idx="497">
                  <c:v>386.39683720709877</c:v>
                </c:pt>
                <c:pt idx="498">
                  <c:v>386.39683720709877</c:v>
                </c:pt>
                <c:pt idx="499">
                  <c:v>386.39683720709877</c:v>
                </c:pt>
                <c:pt idx="500">
                  <c:v>386.39683720709877</c:v>
                </c:pt>
                <c:pt idx="501">
                  <c:v>386.39683720709877</c:v>
                </c:pt>
                <c:pt idx="502">
                  <c:v>386.39683720709877</c:v>
                </c:pt>
                <c:pt idx="503">
                  <c:v>386.39683720709877</c:v>
                </c:pt>
                <c:pt idx="504">
                  <c:v>386.39683720709877</c:v>
                </c:pt>
                <c:pt idx="505">
                  <c:v>386.39683720709877</c:v>
                </c:pt>
                <c:pt idx="506">
                  <c:v>386.39683720709877</c:v>
                </c:pt>
                <c:pt idx="507">
                  <c:v>386.39683720709877</c:v>
                </c:pt>
                <c:pt idx="508">
                  <c:v>386.39683720709877</c:v>
                </c:pt>
                <c:pt idx="509">
                  <c:v>386.39683720709877</c:v>
                </c:pt>
                <c:pt idx="510">
                  <c:v>386.39683720709877</c:v>
                </c:pt>
                <c:pt idx="511">
                  <c:v>386.39683720709877</c:v>
                </c:pt>
                <c:pt idx="512">
                  <c:v>386.39683720709877</c:v>
                </c:pt>
                <c:pt idx="513">
                  <c:v>386.39683720709877</c:v>
                </c:pt>
                <c:pt idx="514">
                  <c:v>386.39683720709877</c:v>
                </c:pt>
                <c:pt idx="515">
                  <c:v>386.39683720709877</c:v>
                </c:pt>
                <c:pt idx="516">
                  <c:v>386.39683720709877</c:v>
                </c:pt>
                <c:pt idx="517">
                  <c:v>386.39683720709877</c:v>
                </c:pt>
                <c:pt idx="518">
                  <c:v>386.39683720709877</c:v>
                </c:pt>
                <c:pt idx="519">
                  <c:v>386.39683720709877</c:v>
                </c:pt>
                <c:pt idx="520">
                  <c:v>386.39683720709877</c:v>
                </c:pt>
                <c:pt idx="521">
                  <c:v>386.39683720709877</c:v>
                </c:pt>
                <c:pt idx="522">
                  <c:v>386.39683720709877</c:v>
                </c:pt>
                <c:pt idx="523">
                  <c:v>386.39683720709877</c:v>
                </c:pt>
                <c:pt idx="524">
                  <c:v>386.39683720709877</c:v>
                </c:pt>
                <c:pt idx="525">
                  <c:v>386.39683720709877</c:v>
                </c:pt>
                <c:pt idx="526">
                  <c:v>386.39683720709877</c:v>
                </c:pt>
                <c:pt idx="527">
                  <c:v>386.39683720709877</c:v>
                </c:pt>
                <c:pt idx="528">
                  <c:v>386.39683720709877</c:v>
                </c:pt>
                <c:pt idx="529">
                  <c:v>386.39683720709877</c:v>
                </c:pt>
                <c:pt idx="530">
                  <c:v>386.39683720709877</c:v>
                </c:pt>
                <c:pt idx="531">
                  <c:v>386.39683720709877</c:v>
                </c:pt>
                <c:pt idx="532">
                  <c:v>386.39683720709877</c:v>
                </c:pt>
                <c:pt idx="533">
                  <c:v>386.39683720709877</c:v>
                </c:pt>
                <c:pt idx="534">
                  <c:v>386.39683720709877</c:v>
                </c:pt>
                <c:pt idx="535">
                  <c:v>386.39683720709877</c:v>
                </c:pt>
                <c:pt idx="536">
                  <c:v>386.39683720709877</c:v>
                </c:pt>
                <c:pt idx="537">
                  <c:v>386.39683720709877</c:v>
                </c:pt>
                <c:pt idx="538">
                  <c:v>386.39683720709877</c:v>
                </c:pt>
                <c:pt idx="539">
                  <c:v>386.39683720709877</c:v>
                </c:pt>
                <c:pt idx="540">
                  <c:v>386.39683720709877</c:v>
                </c:pt>
                <c:pt idx="541">
                  <c:v>386.39683720709877</c:v>
                </c:pt>
                <c:pt idx="542">
                  <c:v>386.39683720709877</c:v>
                </c:pt>
                <c:pt idx="543">
                  <c:v>386.39683720709877</c:v>
                </c:pt>
                <c:pt idx="544">
                  <c:v>386.39683720709877</c:v>
                </c:pt>
                <c:pt idx="545">
                  <c:v>386.39683720709877</c:v>
                </c:pt>
                <c:pt idx="546">
                  <c:v>386.39683720709877</c:v>
                </c:pt>
                <c:pt idx="547">
                  <c:v>386.39683720709877</c:v>
                </c:pt>
                <c:pt idx="548">
                  <c:v>386.39683720709877</c:v>
                </c:pt>
                <c:pt idx="549">
                  <c:v>386.39683720709877</c:v>
                </c:pt>
                <c:pt idx="550">
                  <c:v>386.39683720709877</c:v>
                </c:pt>
                <c:pt idx="551">
                  <c:v>386.39683720709877</c:v>
                </c:pt>
                <c:pt idx="552">
                  <c:v>386.39683720709877</c:v>
                </c:pt>
                <c:pt idx="553">
                  <c:v>386.39683720709877</c:v>
                </c:pt>
                <c:pt idx="554">
                  <c:v>386.39683720709877</c:v>
                </c:pt>
                <c:pt idx="555">
                  <c:v>386.39683720709877</c:v>
                </c:pt>
                <c:pt idx="556">
                  <c:v>386.39683720709877</c:v>
                </c:pt>
                <c:pt idx="557">
                  <c:v>386.39683720709877</c:v>
                </c:pt>
                <c:pt idx="558">
                  <c:v>386.39683720709877</c:v>
                </c:pt>
                <c:pt idx="559">
                  <c:v>386.39683720709877</c:v>
                </c:pt>
                <c:pt idx="560">
                  <c:v>386.39683720709877</c:v>
                </c:pt>
                <c:pt idx="561">
                  <c:v>386.39683720709877</c:v>
                </c:pt>
                <c:pt idx="562">
                  <c:v>386.39683720709877</c:v>
                </c:pt>
                <c:pt idx="563">
                  <c:v>386.39683720709877</c:v>
                </c:pt>
                <c:pt idx="564">
                  <c:v>386.39683720709877</c:v>
                </c:pt>
                <c:pt idx="565">
                  <c:v>386.39683720709877</c:v>
                </c:pt>
                <c:pt idx="566">
                  <c:v>386.39683720709877</c:v>
                </c:pt>
                <c:pt idx="567">
                  <c:v>386.39683720709877</c:v>
                </c:pt>
                <c:pt idx="568">
                  <c:v>386.39683720709877</c:v>
                </c:pt>
                <c:pt idx="569">
                  <c:v>386.39683720709877</c:v>
                </c:pt>
                <c:pt idx="570">
                  <c:v>386.39683720709877</c:v>
                </c:pt>
                <c:pt idx="571">
                  <c:v>386.39683720709877</c:v>
                </c:pt>
                <c:pt idx="572">
                  <c:v>386.39683720709877</c:v>
                </c:pt>
                <c:pt idx="573">
                  <c:v>386.39683720709877</c:v>
                </c:pt>
                <c:pt idx="574">
                  <c:v>386.39683720709877</c:v>
                </c:pt>
                <c:pt idx="575">
                  <c:v>386.39683720709877</c:v>
                </c:pt>
                <c:pt idx="576">
                  <c:v>386.39683720709877</c:v>
                </c:pt>
                <c:pt idx="577">
                  <c:v>386.39683720709877</c:v>
                </c:pt>
                <c:pt idx="578">
                  <c:v>386.39683720709877</c:v>
                </c:pt>
                <c:pt idx="579">
                  <c:v>386.39683720709877</c:v>
                </c:pt>
                <c:pt idx="580">
                  <c:v>386.39683720709877</c:v>
                </c:pt>
                <c:pt idx="581">
                  <c:v>386.39683720709877</c:v>
                </c:pt>
                <c:pt idx="582">
                  <c:v>386.39683720709877</c:v>
                </c:pt>
                <c:pt idx="583">
                  <c:v>386.39683720709877</c:v>
                </c:pt>
                <c:pt idx="584">
                  <c:v>386.39683720709877</c:v>
                </c:pt>
                <c:pt idx="585">
                  <c:v>386.39683720709877</c:v>
                </c:pt>
                <c:pt idx="586">
                  <c:v>386.39683720709877</c:v>
                </c:pt>
                <c:pt idx="587">
                  <c:v>386.39683720709877</c:v>
                </c:pt>
                <c:pt idx="588">
                  <c:v>386.39683720709877</c:v>
                </c:pt>
                <c:pt idx="589">
                  <c:v>386.39683720709877</c:v>
                </c:pt>
                <c:pt idx="590">
                  <c:v>386.39683720709877</c:v>
                </c:pt>
                <c:pt idx="591">
                  <c:v>386.39683720709877</c:v>
                </c:pt>
                <c:pt idx="592">
                  <c:v>386.39683720709877</c:v>
                </c:pt>
                <c:pt idx="593">
                  <c:v>386.39683720709877</c:v>
                </c:pt>
                <c:pt idx="594">
                  <c:v>386.39683720709877</c:v>
                </c:pt>
                <c:pt idx="595">
                  <c:v>386.39683720709877</c:v>
                </c:pt>
                <c:pt idx="596">
                  <c:v>386.39683720709877</c:v>
                </c:pt>
                <c:pt idx="597">
                  <c:v>386.39683720709877</c:v>
                </c:pt>
                <c:pt idx="598">
                  <c:v>386.39683720709877</c:v>
                </c:pt>
                <c:pt idx="599">
                  <c:v>386.39683720709877</c:v>
                </c:pt>
                <c:pt idx="600">
                  <c:v>386.39683720709877</c:v>
                </c:pt>
                <c:pt idx="601">
                  <c:v>386.39683720709877</c:v>
                </c:pt>
                <c:pt idx="602">
                  <c:v>386.39683720709877</c:v>
                </c:pt>
                <c:pt idx="603">
                  <c:v>386.39683720709877</c:v>
                </c:pt>
                <c:pt idx="604">
                  <c:v>386.39683720709877</c:v>
                </c:pt>
                <c:pt idx="605">
                  <c:v>386.39683720709877</c:v>
                </c:pt>
                <c:pt idx="606">
                  <c:v>386.39683720709877</c:v>
                </c:pt>
                <c:pt idx="607">
                  <c:v>386.39683720709877</c:v>
                </c:pt>
                <c:pt idx="608">
                  <c:v>386.39683720709877</c:v>
                </c:pt>
                <c:pt idx="609">
                  <c:v>386.39683720709877</c:v>
                </c:pt>
                <c:pt idx="610">
                  <c:v>386.39683720709877</c:v>
                </c:pt>
                <c:pt idx="611">
                  <c:v>386.39683720709877</c:v>
                </c:pt>
                <c:pt idx="612">
                  <c:v>386.39683720709877</c:v>
                </c:pt>
                <c:pt idx="613">
                  <c:v>386.39683720709877</c:v>
                </c:pt>
                <c:pt idx="614">
                  <c:v>386.39683720709877</c:v>
                </c:pt>
                <c:pt idx="615">
                  <c:v>386.39683720709877</c:v>
                </c:pt>
                <c:pt idx="616">
                  <c:v>386.39683720709877</c:v>
                </c:pt>
                <c:pt idx="617">
                  <c:v>386.39683720709877</c:v>
                </c:pt>
                <c:pt idx="618">
                  <c:v>386.39683720709877</c:v>
                </c:pt>
                <c:pt idx="619">
                  <c:v>386.39683720709877</c:v>
                </c:pt>
                <c:pt idx="620">
                  <c:v>386.39683720709877</c:v>
                </c:pt>
                <c:pt idx="621">
                  <c:v>386.39683720709877</c:v>
                </c:pt>
                <c:pt idx="622">
                  <c:v>386.39683720709877</c:v>
                </c:pt>
                <c:pt idx="623">
                  <c:v>386.39683720709877</c:v>
                </c:pt>
                <c:pt idx="624">
                  <c:v>386.39683720709877</c:v>
                </c:pt>
                <c:pt idx="625">
                  <c:v>386.39683720709877</c:v>
                </c:pt>
                <c:pt idx="626">
                  <c:v>386.39683720709877</c:v>
                </c:pt>
                <c:pt idx="627">
                  <c:v>386.39683720709877</c:v>
                </c:pt>
                <c:pt idx="628">
                  <c:v>386.39683720709877</c:v>
                </c:pt>
                <c:pt idx="629">
                  <c:v>386.39683720709877</c:v>
                </c:pt>
                <c:pt idx="630">
                  <c:v>386.39683720709877</c:v>
                </c:pt>
                <c:pt idx="631">
                  <c:v>386.39683720709877</c:v>
                </c:pt>
                <c:pt idx="632">
                  <c:v>386.39683720709877</c:v>
                </c:pt>
                <c:pt idx="633">
                  <c:v>386.39683720709877</c:v>
                </c:pt>
                <c:pt idx="634">
                  <c:v>386.39683720709877</c:v>
                </c:pt>
                <c:pt idx="635">
                  <c:v>386.39683720709877</c:v>
                </c:pt>
                <c:pt idx="636">
                  <c:v>386.39683720709877</c:v>
                </c:pt>
                <c:pt idx="637">
                  <c:v>386.39683720709877</c:v>
                </c:pt>
                <c:pt idx="638">
                  <c:v>386.39683720709877</c:v>
                </c:pt>
                <c:pt idx="639">
                  <c:v>386.39683720709877</c:v>
                </c:pt>
                <c:pt idx="640">
                  <c:v>386.39683720709877</c:v>
                </c:pt>
                <c:pt idx="641">
                  <c:v>386.39683720709877</c:v>
                </c:pt>
                <c:pt idx="642">
                  <c:v>386.39683720709877</c:v>
                </c:pt>
                <c:pt idx="643">
                  <c:v>386.39683720709877</c:v>
                </c:pt>
                <c:pt idx="644">
                  <c:v>386.39683720709877</c:v>
                </c:pt>
                <c:pt idx="645">
                  <c:v>386.39683720709877</c:v>
                </c:pt>
                <c:pt idx="646">
                  <c:v>386.39683720709877</c:v>
                </c:pt>
                <c:pt idx="647">
                  <c:v>386.39683720709877</c:v>
                </c:pt>
                <c:pt idx="648">
                  <c:v>386.39683720709877</c:v>
                </c:pt>
                <c:pt idx="649">
                  <c:v>386.39683720709877</c:v>
                </c:pt>
                <c:pt idx="650">
                  <c:v>386.39683720709877</c:v>
                </c:pt>
                <c:pt idx="651">
                  <c:v>386.39683720709877</c:v>
                </c:pt>
                <c:pt idx="652">
                  <c:v>386.39683720709877</c:v>
                </c:pt>
                <c:pt idx="653">
                  <c:v>386.39683720709877</c:v>
                </c:pt>
                <c:pt idx="654">
                  <c:v>386.39683720709877</c:v>
                </c:pt>
                <c:pt idx="655">
                  <c:v>386.39683720709877</c:v>
                </c:pt>
                <c:pt idx="656">
                  <c:v>386.39683720709877</c:v>
                </c:pt>
                <c:pt idx="657">
                  <c:v>386.39683720709877</c:v>
                </c:pt>
                <c:pt idx="658">
                  <c:v>386.39683720709877</c:v>
                </c:pt>
                <c:pt idx="659">
                  <c:v>386.39683720709877</c:v>
                </c:pt>
                <c:pt idx="660">
                  <c:v>386.39683720709877</c:v>
                </c:pt>
                <c:pt idx="661">
                  <c:v>386.39683720709877</c:v>
                </c:pt>
                <c:pt idx="662">
                  <c:v>386.39683720709877</c:v>
                </c:pt>
                <c:pt idx="663">
                  <c:v>386.39683720709877</c:v>
                </c:pt>
                <c:pt idx="664">
                  <c:v>386.39683720709877</c:v>
                </c:pt>
                <c:pt idx="665">
                  <c:v>386.39683720709877</c:v>
                </c:pt>
                <c:pt idx="666">
                  <c:v>386.39683720709877</c:v>
                </c:pt>
                <c:pt idx="667">
                  <c:v>386.39683720709877</c:v>
                </c:pt>
                <c:pt idx="668">
                  <c:v>386.39683720709877</c:v>
                </c:pt>
                <c:pt idx="669">
                  <c:v>386.39683720709877</c:v>
                </c:pt>
                <c:pt idx="670">
                  <c:v>386.39683720709877</c:v>
                </c:pt>
                <c:pt idx="671">
                  <c:v>386.39683720709877</c:v>
                </c:pt>
                <c:pt idx="672">
                  <c:v>386.39683720709877</c:v>
                </c:pt>
                <c:pt idx="673">
                  <c:v>386.39683720709877</c:v>
                </c:pt>
                <c:pt idx="674">
                  <c:v>386.39683720709877</c:v>
                </c:pt>
                <c:pt idx="675">
                  <c:v>386.39683720709877</c:v>
                </c:pt>
                <c:pt idx="676">
                  <c:v>386.39683720709877</c:v>
                </c:pt>
                <c:pt idx="677">
                  <c:v>386.39683720709877</c:v>
                </c:pt>
                <c:pt idx="678">
                  <c:v>386.39683720709877</c:v>
                </c:pt>
                <c:pt idx="679">
                  <c:v>386.39683720709877</c:v>
                </c:pt>
                <c:pt idx="680">
                  <c:v>386.39683720709877</c:v>
                </c:pt>
                <c:pt idx="681">
                  <c:v>386.39683720709877</c:v>
                </c:pt>
                <c:pt idx="682">
                  <c:v>386.39683720709877</c:v>
                </c:pt>
                <c:pt idx="683">
                  <c:v>386.39683720709877</c:v>
                </c:pt>
                <c:pt idx="684">
                  <c:v>386.39683720709877</c:v>
                </c:pt>
                <c:pt idx="685">
                  <c:v>386.39683720709877</c:v>
                </c:pt>
                <c:pt idx="686">
                  <c:v>386.39683720709877</c:v>
                </c:pt>
                <c:pt idx="687">
                  <c:v>386.39683720709877</c:v>
                </c:pt>
                <c:pt idx="688">
                  <c:v>386.39683720709877</c:v>
                </c:pt>
                <c:pt idx="689">
                  <c:v>386.39683720709877</c:v>
                </c:pt>
                <c:pt idx="690">
                  <c:v>386.39683720709877</c:v>
                </c:pt>
                <c:pt idx="691">
                  <c:v>386.39683720709877</c:v>
                </c:pt>
                <c:pt idx="692">
                  <c:v>386.39683720709877</c:v>
                </c:pt>
                <c:pt idx="693">
                  <c:v>386.39683720709877</c:v>
                </c:pt>
                <c:pt idx="694">
                  <c:v>386.39683720709877</c:v>
                </c:pt>
                <c:pt idx="695">
                  <c:v>386.39683720709877</c:v>
                </c:pt>
                <c:pt idx="696">
                  <c:v>386.39683720709877</c:v>
                </c:pt>
                <c:pt idx="697">
                  <c:v>386.39683720709877</c:v>
                </c:pt>
                <c:pt idx="698">
                  <c:v>386.39683720709877</c:v>
                </c:pt>
                <c:pt idx="699">
                  <c:v>386.39683720709877</c:v>
                </c:pt>
                <c:pt idx="700">
                  <c:v>386.39683720709877</c:v>
                </c:pt>
                <c:pt idx="701">
                  <c:v>386.39683720709877</c:v>
                </c:pt>
                <c:pt idx="702">
                  <c:v>386.39683720709877</c:v>
                </c:pt>
                <c:pt idx="703">
                  <c:v>386.39683720709877</c:v>
                </c:pt>
                <c:pt idx="704">
                  <c:v>386.39683720709877</c:v>
                </c:pt>
                <c:pt idx="705">
                  <c:v>386.39683720709877</c:v>
                </c:pt>
                <c:pt idx="706">
                  <c:v>386.39683720709877</c:v>
                </c:pt>
                <c:pt idx="707">
                  <c:v>386.39683720709877</c:v>
                </c:pt>
                <c:pt idx="708">
                  <c:v>386.39683720709877</c:v>
                </c:pt>
                <c:pt idx="709">
                  <c:v>386.39683720709877</c:v>
                </c:pt>
                <c:pt idx="710">
                  <c:v>386.39683720709877</c:v>
                </c:pt>
                <c:pt idx="711">
                  <c:v>386.39683720709877</c:v>
                </c:pt>
                <c:pt idx="712">
                  <c:v>386.39683720709877</c:v>
                </c:pt>
                <c:pt idx="713">
                  <c:v>386.39683720709877</c:v>
                </c:pt>
                <c:pt idx="714">
                  <c:v>386.39683720709877</c:v>
                </c:pt>
                <c:pt idx="715">
                  <c:v>386.39683720709877</c:v>
                </c:pt>
                <c:pt idx="716">
                  <c:v>386.39683720709877</c:v>
                </c:pt>
                <c:pt idx="717">
                  <c:v>386.39683720709877</c:v>
                </c:pt>
                <c:pt idx="718">
                  <c:v>386.39683720709877</c:v>
                </c:pt>
                <c:pt idx="719">
                  <c:v>386.39683720709877</c:v>
                </c:pt>
                <c:pt idx="720">
                  <c:v>386.39683720709877</c:v>
                </c:pt>
                <c:pt idx="721">
                  <c:v>386.39683720709877</c:v>
                </c:pt>
                <c:pt idx="722">
                  <c:v>386.39683720709877</c:v>
                </c:pt>
                <c:pt idx="723">
                  <c:v>386.39683720709877</c:v>
                </c:pt>
                <c:pt idx="724">
                  <c:v>386.39683720709877</c:v>
                </c:pt>
                <c:pt idx="725">
                  <c:v>386.39683720709877</c:v>
                </c:pt>
                <c:pt idx="726">
                  <c:v>386.39683720709877</c:v>
                </c:pt>
                <c:pt idx="727">
                  <c:v>386.39683720709877</c:v>
                </c:pt>
                <c:pt idx="728">
                  <c:v>386.39683720709877</c:v>
                </c:pt>
                <c:pt idx="729">
                  <c:v>386.39683720709877</c:v>
                </c:pt>
                <c:pt idx="730">
                  <c:v>386.39683720709877</c:v>
                </c:pt>
                <c:pt idx="731">
                  <c:v>386.39683720709877</c:v>
                </c:pt>
                <c:pt idx="732">
                  <c:v>386.39683720709877</c:v>
                </c:pt>
                <c:pt idx="733">
                  <c:v>386.39683720709877</c:v>
                </c:pt>
                <c:pt idx="734">
                  <c:v>386.39683720709877</c:v>
                </c:pt>
                <c:pt idx="735">
                  <c:v>386.39683720709877</c:v>
                </c:pt>
                <c:pt idx="736">
                  <c:v>386.39683720709877</c:v>
                </c:pt>
                <c:pt idx="737">
                  <c:v>386.39683720709877</c:v>
                </c:pt>
                <c:pt idx="738">
                  <c:v>386.39683720709877</c:v>
                </c:pt>
                <c:pt idx="739">
                  <c:v>386.39683720709877</c:v>
                </c:pt>
                <c:pt idx="740">
                  <c:v>386.39683720709877</c:v>
                </c:pt>
                <c:pt idx="741">
                  <c:v>386.39683720709877</c:v>
                </c:pt>
                <c:pt idx="742">
                  <c:v>386.39683720709877</c:v>
                </c:pt>
                <c:pt idx="743">
                  <c:v>386.39683720709877</c:v>
                </c:pt>
                <c:pt idx="744">
                  <c:v>386.39683720709877</c:v>
                </c:pt>
                <c:pt idx="745">
                  <c:v>386.39683720709877</c:v>
                </c:pt>
                <c:pt idx="746">
                  <c:v>386.39683720709877</c:v>
                </c:pt>
                <c:pt idx="747">
                  <c:v>386.39683720709877</c:v>
                </c:pt>
                <c:pt idx="748">
                  <c:v>386.39683720709877</c:v>
                </c:pt>
                <c:pt idx="749">
                  <c:v>386.39683720709877</c:v>
                </c:pt>
                <c:pt idx="750">
                  <c:v>386.39683720709877</c:v>
                </c:pt>
                <c:pt idx="751">
                  <c:v>386.39683720709877</c:v>
                </c:pt>
                <c:pt idx="752">
                  <c:v>386.39683720709877</c:v>
                </c:pt>
                <c:pt idx="753">
                  <c:v>386.39683720709877</c:v>
                </c:pt>
                <c:pt idx="754">
                  <c:v>386.39683720709877</c:v>
                </c:pt>
                <c:pt idx="755">
                  <c:v>386.39683720709877</c:v>
                </c:pt>
                <c:pt idx="756">
                  <c:v>386.39683720709877</c:v>
                </c:pt>
                <c:pt idx="757">
                  <c:v>386.39683720709877</c:v>
                </c:pt>
                <c:pt idx="758">
                  <c:v>386.39683720709877</c:v>
                </c:pt>
                <c:pt idx="759">
                  <c:v>386.39683720709877</c:v>
                </c:pt>
                <c:pt idx="760">
                  <c:v>386.39683720709877</c:v>
                </c:pt>
                <c:pt idx="761">
                  <c:v>386.39683720709877</c:v>
                </c:pt>
                <c:pt idx="762">
                  <c:v>386.39683720709877</c:v>
                </c:pt>
                <c:pt idx="763">
                  <c:v>386.39683720709877</c:v>
                </c:pt>
                <c:pt idx="764">
                  <c:v>386.39683720709877</c:v>
                </c:pt>
                <c:pt idx="765">
                  <c:v>386.39683720709877</c:v>
                </c:pt>
                <c:pt idx="766">
                  <c:v>386.39683720709877</c:v>
                </c:pt>
                <c:pt idx="767">
                  <c:v>386.39683720709877</c:v>
                </c:pt>
                <c:pt idx="768">
                  <c:v>386.39683720709877</c:v>
                </c:pt>
                <c:pt idx="769">
                  <c:v>386.39683720709877</c:v>
                </c:pt>
                <c:pt idx="770">
                  <c:v>386.39683720709877</c:v>
                </c:pt>
                <c:pt idx="771">
                  <c:v>386.39683720709877</c:v>
                </c:pt>
                <c:pt idx="772">
                  <c:v>386.39683720709877</c:v>
                </c:pt>
                <c:pt idx="773">
                  <c:v>386.39683720709877</c:v>
                </c:pt>
                <c:pt idx="774">
                  <c:v>386.39683720709877</c:v>
                </c:pt>
                <c:pt idx="775">
                  <c:v>386.39683720709877</c:v>
                </c:pt>
                <c:pt idx="776">
                  <c:v>386.39683720709877</c:v>
                </c:pt>
                <c:pt idx="777">
                  <c:v>386.39683720709877</c:v>
                </c:pt>
                <c:pt idx="778">
                  <c:v>386.39683720709877</c:v>
                </c:pt>
                <c:pt idx="779">
                  <c:v>386.39683720709877</c:v>
                </c:pt>
                <c:pt idx="780">
                  <c:v>386.39683720709877</c:v>
                </c:pt>
                <c:pt idx="781">
                  <c:v>386.39683720709877</c:v>
                </c:pt>
                <c:pt idx="782">
                  <c:v>386.39683720709877</c:v>
                </c:pt>
                <c:pt idx="783">
                  <c:v>386.39683720709877</c:v>
                </c:pt>
                <c:pt idx="784">
                  <c:v>386.39683720709877</c:v>
                </c:pt>
                <c:pt idx="785">
                  <c:v>386.39683720709877</c:v>
                </c:pt>
                <c:pt idx="786">
                  <c:v>386.39683720709877</c:v>
                </c:pt>
                <c:pt idx="787">
                  <c:v>386.39683720709877</c:v>
                </c:pt>
                <c:pt idx="788">
                  <c:v>386.39683720709877</c:v>
                </c:pt>
                <c:pt idx="789">
                  <c:v>386.39683720709877</c:v>
                </c:pt>
                <c:pt idx="790">
                  <c:v>386.39683720709877</c:v>
                </c:pt>
                <c:pt idx="791">
                  <c:v>386.39683720709877</c:v>
                </c:pt>
                <c:pt idx="792">
                  <c:v>386.39683720709877</c:v>
                </c:pt>
                <c:pt idx="793">
                  <c:v>386.39683720709877</c:v>
                </c:pt>
                <c:pt idx="794">
                  <c:v>386.39683720709877</c:v>
                </c:pt>
                <c:pt idx="795">
                  <c:v>386.39683720709877</c:v>
                </c:pt>
                <c:pt idx="796">
                  <c:v>386.39683720709877</c:v>
                </c:pt>
                <c:pt idx="797">
                  <c:v>386.39683720709877</c:v>
                </c:pt>
                <c:pt idx="798">
                  <c:v>386.39683720709877</c:v>
                </c:pt>
                <c:pt idx="799">
                  <c:v>386.39683720709877</c:v>
                </c:pt>
                <c:pt idx="800">
                  <c:v>386.39683720709877</c:v>
                </c:pt>
                <c:pt idx="801">
                  <c:v>386.39683720709877</c:v>
                </c:pt>
                <c:pt idx="802">
                  <c:v>386.39683720709877</c:v>
                </c:pt>
                <c:pt idx="803">
                  <c:v>386.39683720709877</c:v>
                </c:pt>
                <c:pt idx="804">
                  <c:v>386.39683720709877</c:v>
                </c:pt>
                <c:pt idx="805">
                  <c:v>386.39683720709877</c:v>
                </c:pt>
                <c:pt idx="806">
                  <c:v>386.39683720709877</c:v>
                </c:pt>
                <c:pt idx="807">
                  <c:v>386.39683720709877</c:v>
                </c:pt>
                <c:pt idx="808">
                  <c:v>386.39683720709877</c:v>
                </c:pt>
                <c:pt idx="809">
                  <c:v>386.39683720709877</c:v>
                </c:pt>
                <c:pt idx="810">
                  <c:v>386.39683720709877</c:v>
                </c:pt>
                <c:pt idx="811">
                  <c:v>386.39683720709877</c:v>
                </c:pt>
                <c:pt idx="812">
                  <c:v>386.39683720709877</c:v>
                </c:pt>
                <c:pt idx="813">
                  <c:v>386.39683720709877</c:v>
                </c:pt>
                <c:pt idx="814">
                  <c:v>386.39683720709877</c:v>
                </c:pt>
                <c:pt idx="815">
                  <c:v>386.39683720709877</c:v>
                </c:pt>
                <c:pt idx="816">
                  <c:v>386.39683720709877</c:v>
                </c:pt>
                <c:pt idx="817">
                  <c:v>386.39683720709877</c:v>
                </c:pt>
                <c:pt idx="818">
                  <c:v>386.39683720709877</c:v>
                </c:pt>
                <c:pt idx="819">
                  <c:v>386.39683720709877</c:v>
                </c:pt>
                <c:pt idx="820">
                  <c:v>386.39683720709877</c:v>
                </c:pt>
                <c:pt idx="821">
                  <c:v>386.39683720709877</c:v>
                </c:pt>
                <c:pt idx="822">
                  <c:v>386.39683720709877</c:v>
                </c:pt>
                <c:pt idx="823">
                  <c:v>386.39683720709877</c:v>
                </c:pt>
                <c:pt idx="824">
                  <c:v>386.39683720709877</c:v>
                </c:pt>
                <c:pt idx="825">
                  <c:v>386.39683720709877</c:v>
                </c:pt>
                <c:pt idx="826">
                  <c:v>386.39683720709877</c:v>
                </c:pt>
                <c:pt idx="827">
                  <c:v>386.39683720709877</c:v>
                </c:pt>
                <c:pt idx="828">
                  <c:v>386.39683720709877</c:v>
                </c:pt>
                <c:pt idx="829">
                  <c:v>386.39683720709877</c:v>
                </c:pt>
                <c:pt idx="830">
                  <c:v>386.39683720709877</c:v>
                </c:pt>
                <c:pt idx="831">
                  <c:v>386.39683720709877</c:v>
                </c:pt>
                <c:pt idx="832">
                  <c:v>386.39683720709877</c:v>
                </c:pt>
                <c:pt idx="833">
                  <c:v>386.39683720709877</c:v>
                </c:pt>
                <c:pt idx="834">
                  <c:v>386.39683720709877</c:v>
                </c:pt>
                <c:pt idx="835">
                  <c:v>386.39683720709877</c:v>
                </c:pt>
                <c:pt idx="836">
                  <c:v>386.39683720709877</c:v>
                </c:pt>
                <c:pt idx="837">
                  <c:v>386.39683720709877</c:v>
                </c:pt>
                <c:pt idx="838">
                  <c:v>386.39683720709877</c:v>
                </c:pt>
                <c:pt idx="839">
                  <c:v>386.39683720709877</c:v>
                </c:pt>
                <c:pt idx="840">
                  <c:v>386.39683720709877</c:v>
                </c:pt>
                <c:pt idx="841">
                  <c:v>386.39683720709877</c:v>
                </c:pt>
                <c:pt idx="842">
                  <c:v>386.39683720709877</c:v>
                </c:pt>
                <c:pt idx="843">
                  <c:v>386.39683720709877</c:v>
                </c:pt>
                <c:pt idx="844">
                  <c:v>386.39683720709877</c:v>
                </c:pt>
                <c:pt idx="845">
                  <c:v>386.39683720709877</c:v>
                </c:pt>
                <c:pt idx="846">
                  <c:v>386.39683720709877</c:v>
                </c:pt>
                <c:pt idx="847">
                  <c:v>386.39683720709877</c:v>
                </c:pt>
                <c:pt idx="848">
                  <c:v>386.39683720709877</c:v>
                </c:pt>
                <c:pt idx="849">
                  <c:v>386.39683720709877</c:v>
                </c:pt>
                <c:pt idx="850">
                  <c:v>386.39683720709877</c:v>
                </c:pt>
                <c:pt idx="851">
                  <c:v>386.39683720709877</c:v>
                </c:pt>
                <c:pt idx="852">
                  <c:v>386.39683720709877</c:v>
                </c:pt>
                <c:pt idx="853">
                  <c:v>386.39683720709877</c:v>
                </c:pt>
                <c:pt idx="854">
                  <c:v>386.39683720709877</c:v>
                </c:pt>
                <c:pt idx="855">
                  <c:v>386.39683720709877</c:v>
                </c:pt>
                <c:pt idx="856">
                  <c:v>386.39683720709877</c:v>
                </c:pt>
                <c:pt idx="857">
                  <c:v>386.39683720709877</c:v>
                </c:pt>
                <c:pt idx="858">
                  <c:v>386.39683720709877</c:v>
                </c:pt>
                <c:pt idx="859">
                  <c:v>386.39683720709877</c:v>
                </c:pt>
                <c:pt idx="860">
                  <c:v>386.39683720709877</c:v>
                </c:pt>
                <c:pt idx="861">
                  <c:v>386.39683720709877</c:v>
                </c:pt>
                <c:pt idx="862">
                  <c:v>386.39683720709877</c:v>
                </c:pt>
                <c:pt idx="863">
                  <c:v>386.39683720709877</c:v>
                </c:pt>
                <c:pt idx="864">
                  <c:v>386.39683720709877</c:v>
                </c:pt>
                <c:pt idx="865">
                  <c:v>386.39683720709877</c:v>
                </c:pt>
                <c:pt idx="866">
                  <c:v>386.39683720709877</c:v>
                </c:pt>
                <c:pt idx="867">
                  <c:v>386.39683720709877</c:v>
                </c:pt>
                <c:pt idx="868">
                  <c:v>386.39683720709877</c:v>
                </c:pt>
                <c:pt idx="869">
                  <c:v>386.39683720709877</c:v>
                </c:pt>
                <c:pt idx="870">
                  <c:v>386.39683720709877</c:v>
                </c:pt>
                <c:pt idx="871">
                  <c:v>386.39683720709877</c:v>
                </c:pt>
                <c:pt idx="872">
                  <c:v>386.39683720709877</c:v>
                </c:pt>
                <c:pt idx="873">
                  <c:v>386.39683720709877</c:v>
                </c:pt>
                <c:pt idx="874">
                  <c:v>386.39683720709877</c:v>
                </c:pt>
                <c:pt idx="875">
                  <c:v>386.39683720709877</c:v>
                </c:pt>
                <c:pt idx="876">
                  <c:v>386.39683720709877</c:v>
                </c:pt>
                <c:pt idx="877">
                  <c:v>386.39683720709877</c:v>
                </c:pt>
                <c:pt idx="878">
                  <c:v>386.39683720709877</c:v>
                </c:pt>
                <c:pt idx="879">
                  <c:v>386.39683720709877</c:v>
                </c:pt>
                <c:pt idx="880">
                  <c:v>386.39683720709877</c:v>
                </c:pt>
                <c:pt idx="881">
                  <c:v>386.39683720709877</c:v>
                </c:pt>
                <c:pt idx="882">
                  <c:v>386.39683720709877</c:v>
                </c:pt>
                <c:pt idx="883">
                  <c:v>386.39683720709877</c:v>
                </c:pt>
                <c:pt idx="884">
                  <c:v>386.39683720709877</c:v>
                </c:pt>
                <c:pt idx="885">
                  <c:v>386.39683720709877</c:v>
                </c:pt>
                <c:pt idx="886">
                  <c:v>386.39683720709877</c:v>
                </c:pt>
                <c:pt idx="887">
                  <c:v>386.39683720709877</c:v>
                </c:pt>
                <c:pt idx="888">
                  <c:v>386.39683720709877</c:v>
                </c:pt>
                <c:pt idx="889">
                  <c:v>386.39683720709877</c:v>
                </c:pt>
                <c:pt idx="890">
                  <c:v>386.39683720709877</c:v>
                </c:pt>
                <c:pt idx="891">
                  <c:v>386.39683720709877</c:v>
                </c:pt>
                <c:pt idx="892">
                  <c:v>386.39683720709877</c:v>
                </c:pt>
                <c:pt idx="893">
                  <c:v>386.39683720709877</c:v>
                </c:pt>
                <c:pt idx="894">
                  <c:v>386.39683720709877</c:v>
                </c:pt>
                <c:pt idx="895">
                  <c:v>386.39683720709877</c:v>
                </c:pt>
                <c:pt idx="896">
                  <c:v>386.39683720709877</c:v>
                </c:pt>
                <c:pt idx="897">
                  <c:v>386.39683720709877</c:v>
                </c:pt>
                <c:pt idx="898">
                  <c:v>386.39683720709877</c:v>
                </c:pt>
                <c:pt idx="899">
                  <c:v>386.39683720709877</c:v>
                </c:pt>
                <c:pt idx="900">
                  <c:v>386.39683720709877</c:v>
                </c:pt>
                <c:pt idx="901">
                  <c:v>386.39683720709877</c:v>
                </c:pt>
                <c:pt idx="902">
                  <c:v>386.39683720709877</c:v>
                </c:pt>
                <c:pt idx="903">
                  <c:v>386.39683720709877</c:v>
                </c:pt>
                <c:pt idx="904">
                  <c:v>386.39683720709877</c:v>
                </c:pt>
                <c:pt idx="905">
                  <c:v>386.39683720709877</c:v>
                </c:pt>
                <c:pt idx="906">
                  <c:v>386.39683720709877</c:v>
                </c:pt>
                <c:pt idx="907">
                  <c:v>386.39683720709877</c:v>
                </c:pt>
                <c:pt idx="908">
                  <c:v>386.39683720709877</c:v>
                </c:pt>
                <c:pt idx="909">
                  <c:v>386.39683720709877</c:v>
                </c:pt>
                <c:pt idx="910">
                  <c:v>386.39683720709877</c:v>
                </c:pt>
                <c:pt idx="911">
                  <c:v>386.39683720709877</c:v>
                </c:pt>
                <c:pt idx="912">
                  <c:v>386.39683720709877</c:v>
                </c:pt>
                <c:pt idx="913">
                  <c:v>386.39683720709877</c:v>
                </c:pt>
                <c:pt idx="914">
                  <c:v>386.39683720709877</c:v>
                </c:pt>
                <c:pt idx="915">
                  <c:v>386.39683720709877</c:v>
                </c:pt>
                <c:pt idx="916">
                  <c:v>386.39683720709877</c:v>
                </c:pt>
                <c:pt idx="917">
                  <c:v>386.39683720709877</c:v>
                </c:pt>
                <c:pt idx="918">
                  <c:v>386.39683720709877</c:v>
                </c:pt>
                <c:pt idx="919">
                  <c:v>386.39683720709877</c:v>
                </c:pt>
                <c:pt idx="920">
                  <c:v>386.39683720709877</c:v>
                </c:pt>
                <c:pt idx="921">
                  <c:v>386.39683720709877</c:v>
                </c:pt>
                <c:pt idx="922">
                  <c:v>386.39683720709877</c:v>
                </c:pt>
                <c:pt idx="923">
                  <c:v>386.39683720709877</c:v>
                </c:pt>
                <c:pt idx="924">
                  <c:v>386.39683720709877</c:v>
                </c:pt>
                <c:pt idx="925">
                  <c:v>386.39683720709877</c:v>
                </c:pt>
                <c:pt idx="926">
                  <c:v>386.39683720709877</c:v>
                </c:pt>
                <c:pt idx="927">
                  <c:v>386.39683720709877</c:v>
                </c:pt>
                <c:pt idx="928">
                  <c:v>386.39683720709877</c:v>
                </c:pt>
                <c:pt idx="929">
                  <c:v>386.39683720709877</c:v>
                </c:pt>
                <c:pt idx="930">
                  <c:v>386.39683720709877</c:v>
                </c:pt>
                <c:pt idx="931">
                  <c:v>386.39683720709877</c:v>
                </c:pt>
                <c:pt idx="932">
                  <c:v>386.39683720709877</c:v>
                </c:pt>
                <c:pt idx="933">
                  <c:v>386.39683720709877</c:v>
                </c:pt>
                <c:pt idx="934">
                  <c:v>386.39683720709877</c:v>
                </c:pt>
                <c:pt idx="935">
                  <c:v>386.39683720709877</c:v>
                </c:pt>
                <c:pt idx="936">
                  <c:v>386.39683720709877</c:v>
                </c:pt>
                <c:pt idx="937">
                  <c:v>386.39683720709877</c:v>
                </c:pt>
                <c:pt idx="938">
                  <c:v>386.39683720709877</c:v>
                </c:pt>
                <c:pt idx="939">
                  <c:v>386.39683720709877</c:v>
                </c:pt>
                <c:pt idx="940">
                  <c:v>386.39683720709877</c:v>
                </c:pt>
                <c:pt idx="941">
                  <c:v>386.39683720709877</c:v>
                </c:pt>
                <c:pt idx="942">
                  <c:v>386.39683720709877</c:v>
                </c:pt>
                <c:pt idx="943">
                  <c:v>386.39683720709877</c:v>
                </c:pt>
                <c:pt idx="944">
                  <c:v>386.39683720709877</c:v>
                </c:pt>
                <c:pt idx="945">
                  <c:v>386.39683720709877</c:v>
                </c:pt>
                <c:pt idx="946">
                  <c:v>386.39683720709877</c:v>
                </c:pt>
                <c:pt idx="947">
                  <c:v>386.39683720709877</c:v>
                </c:pt>
                <c:pt idx="948">
                  <c:v>386.39683720709877</c:v>
                </c:pt>
                <c:pt idx="949">
                  <c:v>386.39683720709877</c:v>
                </c:pt>
                <c:pt idx="950">
                  <c:v>386.39683720709877</c:v>
                </c:pt>
                <c:pt idx="951">
                  <c:v>386.39683720709877</c:v>
                </c:pt>
                <c:pt idx="952">
                  <c:v>386.39683720709877</c:v>
                </c:pt>
                <c:pt idx="953">
                  <c:v>386.39683720709877</c:v>
                </c:pt>
                <c:pt idx="954">
                  <c:v>386.39683720709877</c:v>
                </c:pt>
                <c:pt idx="955">
                  <c:v>386.39683720709877</c:v>
                </c:pt>
                <c:pt idx="956">
                  <c:v>386.39683720709877</c:v>
                </c:pt>
                <c:pt idx="957">
                  <c:v>386.39683720709877</c:v>
                </c:pt>
                <c:pt idx="958">
                  <c:v>386.39683720709877</c:v>
                </c:pt>
                <c:pt idx="959">
                  <c:v>386.39683720709877</c:v>
                </c:pt>
                <c:pt idx="960">
                  <c:v>386.39683720709877</c:v>
                </c:pt>
                <c:pt idx="961">
                  <c:v>386.39683720709877</c:v>
                </c:pt>
                <c:pt idx="962">
                  <c:v>386.39683720709877</c:v>
                </c:pt>
                <c:pt idx="963">
                  <c:v>386.39683720709877</c:v>
                </c:pt>
                <c:pt idx="964">
                  <c:v>386.39683720709877</c:v>
                </c:pt>
                <c:pt idx="965">
                  <c:v>386.39683720709877</c:v>
                </c:pt>
                <c:pt idx="966">
                  <c:v>386.39683720709877</c:v>
                </c:pt>
                <c:pt idx="967">
                  <c:v>386.39683720709877</c:v>
                </c:pt>
                <c:pt idx="968">
                  <c:v>386.39683720709877</c:v>
                </c:pt>
                <c:pt idx="969">
                  <c:v>386.39683720709877</c:v>
                </c:pt>
                <c:pt idx="970">
                  <c:v>386.39683720709877</c:v>
                </c:pt>
                <c:pt idx="971">
                  <c:v>386.39683720709877</c:v>
                </c:pt>
                <c:pt idx="972">
                  <c:v>386.39683720709877</c:v>
                </c:pt>
                <c:pt idx="973">
                  <c:v>386.39683720709877</c:v>
                </c:pt>
                <c:pt idx="974">
                  <c:v>386.39683720709877</c:v>
                </c:pt>
                <c:pt idx="975">
                  <c:v>386.39683720709877</c:v>
                </c:pt>
                <c:pt idx="976">
                  <c:v>386.39683720709877</c:v>
                </c:pt>
                <c:pt idx="977">
                  <c:v>386.39683720709877</c:v>
                </c:pt>
                <c:pt idx="978">
                  <c:v>386.39683720709877</c:v>
                </c:pt>
                <c:pt idx="979">
                  <c:v>386.39683720709877</c:v>
                </c:pt>
                <c:pt idx="980">
                  <c:v>386.39683720709877</c:v>
                </c:pt>
                <c:pt idx="981">
                  <c:v>386.39683720709877</c:v>
                </c:pt>
                <c:pt idx="982">
                  <c:v>386.39683720709877</c:v>
                </c:pt>
                <c:pt idx="983">
                  <c:v>386.39683720709877</c:v>
                </c:pt>
                <c:pt idx="984">
                  <c:v>386.39683720709877</c:v>
                </c:pt>
                <c:pt idx="985">
                  <c:v>386.39683720709877</c:v>
                </c:pt>
                <c:pt idx="986">
                  <c:v>386.39683720709877</c:v>
                </c:pt>
                <c:pt idx="987">
                  <c:v>386.39683720709877</c:v>
                </c:pt>
                <c:pt idx="988">
                  <c:v>386.39683720709877</c:v>
                </c:pt>
                <c:pt idx="989">
                  <c:v>386.39683720709877</c:v>
                </c:pt>
                <c:pt idx="990">
                  <c:v>386.39683720709877</c:v>
                </c:pt>
                <c:pt idx="991">
                  <c:v>386.39683720709877</c:v>
                </c:pt>
                <c:pt idx="992">
                  <c:v>386.39683720709877</c:v>
                </c:pt>
                <c:pt idx="993">
                  <c:v>386.39683720709877</c:v>
                </c:pt>
                <c:pt idx="994">
                  <c:v>386.39683720709877</c:v>
                </c:pt>
                <c:pt idx="995">
                  <c:v>386.39683720709877</c:v>
                </c:pt>
                <c:pt idx="996">
                  <c:v>386.39683720709877</c:v>
                </c:pt>
                <c:pt idx="997">
                  <c:v>386.39683720709877</c:v>
                </c:pt>
                <c:pt idx="998">
                  <c:v>386.39683720709877</c:v>
                </c:pt>
                <c:pt idx="999">
                  <c:v>386.39683720709877</c:v>
                </c:pt>
                <c:pt idx="1000">
                  <c:v>386.39683720709877</c:v>
                </c:pt>
              </c:numCache>
            </c:numRef>
          </c:xVal>
          <c:yVal>
            <c:numRef>
              <c:f>Calculs!$K$4:$K$1004</c:f>
              <c:numCache>
                <c:formatCode>0.00</c:formatCode>
                <c:ptCount val="1001"/>
                <c:pt idx="0">
                  <c:v>580.84077273287357</c:v>
                </c:pt>
                <c:pt idx="1">
                  <c:v>582.36824916612352</c:v>
                </c:pt>
                <c:pt idx="2">
                  <c:v>583.8931024736155</c:v>
                </c:pt>
                <c:pt idx="3">
                  <c:v>585.41533854250395</c:v>
                </c:pt>
                <c:pt idx="4">
                  <c:v>586.93496323521799</c:v>
                </c:pt>
                <c:pt idx="5">
                  <c:v>588.45198238959824</c:v>
                </c:pt>
                <c:pt idx="6">
                  <c:v>589.96640181903319</c:v>
                </c:pt>
                <c:pt idx="7">
                  <c:v>591.47822731259407</c:v>
                </c:pt>
                <c:pt idx="8">
                  <c:v>592.98746463516943</c:v>
                </c:pt>
                <c:pt idx="9">
                  <c:v>594.49411952759817</c:v>
                </c:pt>
                <c:pt idx="10">
                  <c:v>595.9981977068021</c:v>
                </c:pt>
                <c:pt idx="11">
                  <c:v>597.49970485631707</c:v>
                </c:pt>
                <c:pt idx="12">
                  <c:v>598.99864661699769</c:v>
                </c:pt>
                <c:pt idx="13">
                  <c:v>600.49502859709423</c:v>
                </c:pt>
                <c:pt idx="14">
                  <c:v>601.98885638215017</c:v>
                </c:pt>
                <c:pt idx="15">
                  <c:v>603.48013553512135</c:v>
                </c:pt>
                <c:pt idx="16">
                  <c:v>604.96887159649475</c:v>
                </c:pt>
                <c:pt idx="17">
                  <c:v>606.45507008440632</c:v>
                </c:pt>
                <c:pt idx="18">
                  <c:v>607.93873649475802</c:v>
                </c:pt>
                <c:pt idx="19">
                  <c:v>609.41987630133406</c:v>
                </c:pt>
                <c:pt idx="20">
                  <c:v>610.89849495591659</c:v>
                </c:pt>
                <c:pt idx="21">
                  <c:v>612.37459789320269</c:v>
                </c:pt>
                <c:pt idx="22">
                  <c:v>613.84819053563615</c:v>
                </c:pt>
                <c:pt idx="23">
                  <c:v>615.31927828855055</c:v>
                </c:pt>
                <c:pt idx="24">
                  <c:v>616.78786653539828</c:v>
                </c:pt>
                <c:pt idx="25">
                  <c:v>618.2539606378657</c:v>
                </c:pt>
                <c:pt idx="26">
                  <c:v>619.71756593598866</c:v>
                </c:pt>
                <c:pt idx="27">
                  <c:v>621.17868774826638</c:v>
                </c:pt>
                <c:pt idx="28">
                  <c:v>622.6373313717753</c:v>
                </c:pt>
                <c:pt idx="29">
                  <c:v>624.09350208228147</c:v>
                </c:pt>
                <c:pt idx="30">
                  <c:v>625.54720513435257</c:v>
                </c:pt>
                <c:pt idx="31">
                  <c:v>626.99844576146938</c:v>
                </c:pt>
                <c:pt idx="32">
                  <c:v>628.44722917613581</c:v>
                </c:pt>
                <c:pt idx="33">
                  <c:v>629.89356056998918</c:v>
                </c:pt>
                <c:pt idx="34">
                  <c:v>631.33744511390876</c:v>
                </c:pt>
                <c:pt idx="35">
                  <c:v>632.77888795812441</c:v>
                </c:pt>
                <c:pt idx="36">
                  <c:v>634.21789423232394</c:v>
                </c:pt>
                <c:pt idx="37">
                  <c:v>635.65446904576027</c:v>
                </c:pt>
                <c:pt idx="38">
                  <c:v>637.08861748735728</c:v>
                </c:pt>
                <c:pt idx="39">
                  <c:v>638.52034462581537</c:v>
                </c:pt>
                <c:pt idx="40">
                  <c:v>639.94965550971654</c:v>
                </c:pt>
                <c:pt idx="41">
                  <c:v>641.376555167628</c:v>
                </c:pt>
                <c:pt idx="42">
                  <c:v>642.80104860820597</c:v>
                </c:pt>
                <c:pt idx="43">
                  <c:v>644.22314082029834</c:v>
                </c:pt>
                <c:pt idx="44">
                  <c:v>645.64283677304638</c:v>
                </c:pt>
                <c:pt idx="45">
                  <c:v>647.06014141598678</c:v>
                </c:pt>
                <c:pt idx="46">
                  <c:v>648.47505967915174</c:v>
                </c:pt>
                <c:pt idx="47">
                  <c:v>649.88759647316942</c:v>
                </c:pt>
                <c:pt idx="48">
                  <c:v>651.29775668936338</c:v>
                </c:pt>
                <c:pt idx="49">
                  <c:v>652.70554519985126</c:v>
                </c:pt>
                <c:pt idx="50">
                  <c:v>654.11096685764278</c:v>
                </c:pt>
                <c:pt idx="51">
                  <c:v>655.51402649673764</c:v>
                </c:pt>
                <c:pt idx="52">
                  <c:v>656.91472893222203</c:v>
                </c:pt>
                <c:pt idx="53">
                  <c:v>658.31307896036503</c:v>
                </c:pt>
                <c:pt idx="54">
                  <c:v>659.70908135871423</c:v>
                </c:pt>
                <c:pt idx="55">
                  <c:v>661.10274088619087</c:v>
                </c:pt>
                <c:pt idx="56">
                  <c:v>662.49406228318389</c:v>
                </c:pt>
                <c:pt idx="57">
                  <c:v>663.88305027164415</c:v>
                </c:pt>
                <c:pt idx="58">
                  <c:v>665.26970955517731</c:v>
                </c:pt>
                <c:pt idx="59">
                  <c:v>666.65404481913674</c:v>
                </c:pt>
                <c:pt idx="60">
                  <c:v>668.03606073071512</c:v>
                </c:pt>
                <c:pt idx="61">
                  <c:v>669.41576193903609</c:v>
                </c:pt>
                <c:pt idx="62">
                  <c:v>670.7931530752453</c:v>
                </c:pt>
                <c:pt idx="63">
                  <c:v>672.16823875260013</c:v>
                </c:pt>
                <c:pt idx="64">
                  <c:v>673.54102356655994</c:v>
                </c:pt>
                <c:pt idx="65">
                  <c:v>674.91151209487475</c:v>
                </c:pt>
                <c:pt idx="66">
                  <c:v>676.27970889767403</c:v>
                </c:pt>
                <c:pt idx="67">
                  <c:v>677.64561851755445</c:v>
                </c:pt>
                <c:pt idx="68">
                  <c:v>679.0092454796677</c:v>
                </c:pt>
                <c:pt idx="69">
                  <c:v>680.37059429180692</c:v>
                </c:pt>
                <c:pt idx="70">
                  <c:v>681.72966944449331</c:v>
                </c:pt>
                <c:pt idx="71">
                  <c:v>683.08647541106177</c:v>
                </c:pt>
                <c:pt idx="72">
                  <c:v>684.44101664774632</c:v>
                </c:pt>
                <c:pt idx="73">
                  <c:v>685.79329759376446</c:v>
                </c:pt>
                <c:pt idx="74">
                  <c:v>687.14332267140162</c:v>
                </c:pt>
                <c:pt idx="75">
                  <c:v>688.49109628609483</c:v>
                </c:pt>
                <c:pt idx="76">
                  <c:v>689.83662282651562</c:v>
                </c:pt>
                <c:pt idx="77">
                  <c:v>691.17990666465278</c:v>
                </c:pt>
                <c:pt idx="78">
                  <c:v>692.52095215589429</c:v>
                </c:pt>
                <c:pt idx="79">
                  <c:v>693.85976363910902</c:v>
                </c:pt>
                <c:pt idx="80">
                  <c:v>695.19634543672782</c:v>
                </c:pt>
                <c:pt idx="81">
                  <c:v>696.53070185482386</c:v>
                </c:pt>
                <c:pt idx="82">
                  <c:v>697.86283718319294</c:v>
                </c:pt>
                <c:pt idx="83">
                  <c:v>699.19275569543288</c:v>
                </c:pt>
                <c:pt idx="84">
                  <c:v>700.52046164902265</c:v>
                </c:pt>
                <c:pt idx="85">
                  <c:v>701.8459592854008</c:v>
                </c:pt>
                <c:pt idx="86">
                  <c:v>703.16925283004366</c:v>
                </c:pt>
                <c:pt idx="87">
                  <c:v>704.49034649254293</c:v>
                </c:pt>
                <c:pt idx="88">
                  <c:v>705.80924446668291</c:v>
                </c:pt>
                <c:pt idx="89">
                  <c:v>707.12595093051686</c:v>
                </c:pt>
                <c:pt idx="90">
                  <c:v>708.44047004644335</c:v>
                </c:pt>
                <c:pt idx="91">
                  <c:v>709.75280596128209</c:v>
                </c:pt>
                <c:pt idx="92">
                  <c:v>711.06296280634899</c:v>
                </c:pt>
                <c:pt idx="93">
                  <c:v>712.37094469753083</c:v>
                </c:pt>
                <c:pt idx="94">
                  <c:v>713.67675573535973</c:v>
                </c:pt>
                <c:pt idx="95">
                  <c:v>714.98040000508718</c:v>
                </c:pt>
                <c:pt idx="96">
                  <c:v>716.28188157675709</c:v>
                </c:pt>
                <c:pt idx="97">
                  <c:v>717.58120450527895</c:v>
                </c:pt>
                <c:pt idx="98">
                  <c:v>718.87837283050033</c:v>
                </c:pt>
                <c:pt idx="99">
                  <c:v>720.17339057727906</c:v>
                </c:pt>
                <c:pt idx="100">
                  <c:v>721.46626175555457</c:v>
                </c:pt>
                <c:pt idx="101">
                  <c:v>734.2772217236701</c:v>
                </c:pt>
                <c:pt idx="102">
                  <c:v>746.87609318761463</c:v>
                </c:pt>
                <c:pt idx="103">
                  <c:v>759.26674336333258</c:v>
                </c:pt>
                <c:pt idx="104">
                  <c:v>771.45289941279646</c:v>
                </c:pt>
                <c:pt idx="105">
                  <c:v>783.4381548981778</c:v>
                </c:pt>
                <c:pt idx="106">
                  <c:v>795.22597586026677</c:v>
                </c:pt>
                <c:pt idx="107">
                  <c:v>806.81970654710892</c:v>
                </c:pt>
                <c:pt idx="108">
                  <c:v>818.2225748167466</c:v>
                </c:pt>
                <c:pt idx="109">
                  <c:v>829.43769723606363</c:v>
                </c:pt>
                <c:pt idx="110">
                  <c:v>840.46808389600619</c:v>
                </c:pt>
                <c:pt idx="111">
                  <c:v>851.31664296188694</c:v>
                </c:pt>
                <c:pt idx="112">
                  <c:v>861.98618497604616</c:v>
                </c:pt>
                <c:pt idx="113">
                  <c:v>872.47942692883692</c:v>
                </c:pt>
                <c:pt idx="114">
                  <c:v>882.79899611270571</c:v>
                </c:pt>
                <c:pt idx="115">
                  <c:v>892.94743377304587</c:v>
                </c:pt>
                <c:pt idx="116">
                  <c:v>902.92719856849919</c:v>
                </c:pt>
                <c:pt idx="117">
                  <c:v>912.74066985246293</c:v>
                </c:pt>
                <c:pt idx="118">
                  <c:v>922.39015078671446</c:v>
                </c:pt>
                <c:pt idx="119">
                  <c:v>931.8778712972919</c:v>
                </c:pt>
                <c:pt idx="120">
                  <c:v>941.20599088205688</c:v>
                </c:pt>
                <c:pt idx="121">
                  <c:v>950.37660127870879</c:v>
                </c:pt>
                <c:pt idx="122">
                  <c:v>959.39172900141659</c:v>
                </c:pt>
                <c:pt idx="123">
                  <c:v>968.25333775367676</c:v>
                </c:pt>
                <c:pt idx="124">
                  <c:v>976.96333072449238</c:v>
                </c:pt>
                <c:pt idx="125">
                  <c:v>985.52355277449419</c:v>
                </c:pt>
                <c:pt idx="126">
                  <c:v>993.93579251818392</c:v>
                </c:pt>
                <c:pt idx="127">
                  <c:v>1002.2017843080778</c:v>
                </c:pt>
                <c:pt idx="128">
                  <c:v>1010.3232101261483</c:v>
                </c:pt>
                <c:pt idx="129">
                  <c:v>1018.3017013876192</c:v>
                </c:pt>
                <c:pt idx="130">
                  <c:v>1026.1388406618412</c:v>
                </c:pt>
                <c:pt idx="131">
                  <c:v>1033.836163314681</c:v>
                </c:pt>
                <c:pt idx="132">
                  <c:v>1041.3951590765751</c:v>
                </c:pt>
                <c:pt idx="133">
                  <c:v>1048.8172735401436</c:v>
                </c:pt>
                <c:pt idx="134">
                  <c:v>1056.1039095910194</c:v>
                </c:pt>
                <c:pt idx="135">
                  <c:v>1063.2564287753239</c:v>
                </c:pt>
                <c:pt idx="136">
                  <c:v>1070.2761526070115</c:v>
                </c:pt>
                <c:pt idx="137">
                  <c:v>1077.1643638181156</c:v>
                </c:pt>
                <c:pt idx="138">
                  <c:v>1083.9223075547441</c:v>
                </c:pt>
                <c:pt idx="139">
                  <c:v>1090.551192521506</c:v>
                </c:pt>
                <c:pt idx="140">
                  <c:v>1097.0521920768936</c:v>
                </c:pt>
                <c:pt idx="141">
                  <c:v>1103.4264452819982</c:v>
                </c:pt>
                <c:pt idx="142">
                  <c:v>1109.6750579048</c:v>
                </c:pt>
                <c:pt idx="143">
                  <c:v>1115.7991033821436</c:v>
                </c:pt>
                <c:pt idx="144">
                  <c:v>1121.7996237413936</c:v>
                </c:pt>
                <c:pt idx="145">
                  <c:v>1127.6776304836496</c:v>
                </c:pt>
                <c:pt idx="146">
                  <c:v>1133.4341054302979</c:v>
                </c:pt>
                <c:pt idx="147">
                  <c:v>1139.0700015345753</c:v>
                </c:pt>
                <c:pt idx="148">
                  <c:v>1144.5862436597324</c:v>
                </c:pt>
                <c:pt idx="149">
                  <c:v>1149.9837293252949</c:v>
                </c:pt>
                <c:pt idx="150">
                  <c:v>1155.2633294228406</c:v>
                </c:pt>
                <c:pt idx="151">
                  <c:v>1160.4258889026362</c:v>
                </c:pt>
                <c:pt idx="152">
                  <c:v>1165.4722274324038</c:v>
                </c:pt>
                <c:pt idx="153">
                  <c:v>1170.4031400294227</c:v>
                </c:pt>
                <c:pt idx="154">
                  <c:v>1175.219397667109</c:v>
                </c:pt>
                <c:pt idx="155">
                  <c:v>1179.921747857157</c:v>
                </c:pt>
                <c:pt idx="156">
                  <c:v>1184.5109152082719</c:v>
                </c:pt>
                <c:pt idx="157">
                  <c:v>1188.9876019624714</c:v>
                </c:pt>
                <c:pt idx="158">
                  <c:v>1193.3524885098873</c:v>
                </c:pt>
                <c:pt idx="159">
                  <c:v>1197.6062338829515</c:v>
                </c:pt>
                <c:pt idx="160">
                  <c:v>1201.749476230814</c:v>
                </c:pt>
                <c:pt idx="161">
                  <c:v>1205.7828332747972</c:v>
                </c:pt>
                <c:pt idx="162">
                  <c:v>1209.7069027456575</c:v>
                </c:pt>
                <c:pt idx="163">
                  <c:v>1213.5222628033971</c:v>
                </c:pt>
                <c:pt idx="164">
                  <c:v>1217.2294724403318</c:v>
                </c:pt>
                <c:pt idx="165">
                  <c:v>1220.8290718681058</c:v>
                </c:pt>
                <c:pt idx="166">
                  <c:v>1224.321582889311</c:v>
                </c:pt>
                <c:pt idx="167">
                  <c:v>1227.7075092543603</c:v>
                </c:pt>
                <c:pt idx="168">
                  <c:v>1230.9873370042417</c:v>
                </c:pt>
                <c:pt idx="169">
                  <c:v>1234.1615347997758</c:v>
                </c:pt>
                <c:pt idx="170">
                  <c:v>1237.2305542379913</c:v>
                </c:pt>
                <c:pt idx="171">
                  <c:v>1240.1948301562354</c:v>
                </c:pt>
                <c:pt idx="172">
                  <c:v>1243.0547809246443</c:v>
                </c:pt>
                <c:pt idx="173">
                  <c:v>1245.8108087276134</c:v>
                </c:pt>
                <c:pt idx="174">
                  <c:v>1248.4632998349359</c:v>
                </c:pt>
                <c:pt idx="175">
                  <c:v>1251.0126248633126</c:v>
                </c:pt>
                <c:pt idx="176">
                  <c:v>1253.4591390289929</c:v>
                </c:pt>
                <c:pt idx="177">
                  <c:v>1255.8031823923761</c:v>
                </c:pt>
                <c:pt idx="178">
                  <c:v>1258.0450800954952</c:v>
                </c:pt>
                <c:pt idx="179">
                  <c:v>1260.1851425934317</c:v>
                </c:pt>
                <c:pt idx="180">
                  <c:v>1262.2236658808647</c:v>
                </c:pt>
                <c:pt idx="181">
                  <c:v>1264.160931715167</c:v>
                </c:pt>
                <c:pt idx="182">
                  <c:v>1265.997207837717</c:v>
                </c:pt>
                <c:pt idx="183">
                  <c:v>1267.7327481954342</c:v>
                </c:pt>
                <c:pt idx="184">
                  <c:v>1269.3677931649654</c:v>
                </c:pt>
                <c:pt idx="185">
                  <c:v>1270.902569782492</c:v>
                </c:pt>
                <c:pt idx="186">
                  <c:v>1272.3372919827968</c:v>
                </c:pt>
                <c:pt idx="187">
                  <c:v>1273.6721608520807</c:v>
                </c:pt>
                <c:pt idx="188">
                  <c:v>1274.9073649000566</c:v>
                </c:pt>
                <c:pt idx="189">
                  <c:v>1276.0430803581239</c:v>
                </c:pt>
                <c:pt idx="190">
                  <c:v>1277.0794715119291</c:v>
                </c:pt>
                <c:pt idx="191">
                  <c:v>1278.0166910783612</c:v>
                </c:pt>
                <c:pt idx="192">
                  <c:v>1278.8548806389313</c:v>
                </c:pt>
                <c:pt idx="193">
                  <c:v>1279.5941711433986</c:v>
                </c:pt>
                <c:pt idx="194">
                  <c:v>1280.2346834991667</c:v>
                </c:pt>
                <c:pt idx="195">
                  <c:v>1280.7765292629269</c:v>
                </c:pt>
                <c:pt idx="196">
                  <c:v>1281.2198114506655</c:v>
                </c:pt>
                <c:pt idx="197">
                  <c:v>1281.5646254797084</c:v>
                </c:pt>
                <c:pt idx="198">
                  <c:v>1281.8110602512261</c:v>
                </c:pt>
                <c:pt idx="199">
                  <c:v>1281.9591993731258</c:v>
                </c:pt>
                <c:pt idx="200">
                  <c:v>1282.0091225117953</c:v>
                </c:pt>
                <c:pt idx="201">
                  <c:v>1281.9609068479781</c:v>
                </c:pt>
                <c:pt idx="202">
                  <c:v>1281.8146285994469</c:v>
                </c:pt>
                <c:pt idx="203">
                  <c:v>1281.5703645638653</c:v>
                </c:pt>
                <c:pt idx="204">
                  <c:v>1281.2281936316349</c:v>
                </c:pt>
                <c:pt idx="205">
                  <c:v>1280.7881982216015</c:v>
                </c:pt>
                <c:pt idx="206">
                  <c:v>1280.2504656014069</c:v>
                </c:pt>
                <c:pt idx="207">
                  <c:v>1279.6150890667584</c:v>
                </c:pt>
                <c:pt idx="208">
                  <c:v>1278.8821689671593</c:v>
                </c:pt>
                <c:pt idx="209">
                  <c:v>1278.0518135773407</c:v>
                </c:pt>
                <c:pt idx="210">
                  <c:v>1277.1241398224101</c:v>
                </c:pt>
                <c:pt idx="211">
                  <c:v>1276.0992738702269</c:v>
                </c:pt>
                <c:pt idx="212">
                  <c:v>1274.9773516071334</c:v>
                </c:pt>
                <c:pt idx="213">
                  <c:v>1273.7585190136388</c:v>
                </c:pt>
                <c:pt idx="214">
                  <c:v>1272.4429324557302</c:v>
                </c:pt>
                <c:pt idx="215">
                  <c:v>1271.0307589058339</c:v>
                </c:pt>
                <c:pt idx="216">
                  <c:v>1269.522176105502</c:v>
                </c:pt>
                <c:pt idx="217">
                  <c:v>1267.9173726799656</c:v>
                </c:pt>
                <c:pt idx="218">
                  <c:v>1266.2165482129142</c:v>
                </c:pt>
                <c:pt idx="219">
                  <c:v>1264.4199132883175</c:v>
                </c:pt>
                <c:pt idx="220">
                  <c:v>1262.5276895048021</c:v>
                </c:pt>
                <c:pt idx="221">
                  <c:v>1260.5401094670212</c:v>
                </c:pt>
                <c:pt idx="222">
                  <c:v>1258.4574167575881</c:v>
                </c:pt>
                <c:pt idx="223">
                  <c:v>1256.2798658924478</c:v>
                </c:pt>
                <c:pt idx="224">
                  <c:v>1254.0077222620012</c:v>
                </c:pt>
                <c:pt idx="225">
                  <c:v>1251.6412620598605</c:v>
                </c:pt>
                <c:pt idx="226">
                  <c:v>1249.1807722007611</c:v>
                </c:pt>
                <c:pt idx="227">
                  <c:v>1246.6265502288786</c:v>
                </c:pt>
                <c:pt idx="228">
                  <c:v>1243.9789042175848</c:v>
                </c:pt>
                <c:pt idx="229">
                  <c:v>1241.2381526614956</c:v>
                </c:pt>
                <c:pt idx="230">
                  <c:v>1238.4046243615333</c:v>
                </c:pt>
                <c:pt idx="231">
                  <c:v>1235.47865830361</c:v>
                </c:pt>
                <c:pt idx="232">
                  <c:v>1232.4606035314559</c:v>
                </c:pt>
                <c:pt idx="233">
                  <c:v>1229.3508190140412</c:v>
                </c:pt>
                <c:pt idx="234">
                  <c:v>1226.1496735079893</c:v>
                </c:pt>
                <c:pt idx="235">
                  <c:v>1222.857545415329</c:v>
                </c:pt>
                <c:pt idx="236">
                  <c:v>1219.474822636902</c:v>
                </c:pt>
                <c:pt idx="237">
                  <c:v>1216.0019024217052</c:v>
                </c:pt>
                <c:pt idx="238">
                  <c:v>1212.4391912124302</c:v>
                </c:pt>
                <c:pt idx="239">
                  <c:v>1208.7871044874403</c:v>
                </c:pt>
                <c:pt idx="240">
                  <c:v>1205.0460665994065</c:v>
                </c:pt>
                <c:pt idx="241">
                  <c:v>1201.2165106108146</c:v>
                </c:pt>
                <c:pt idx="242">
                  <c:v>1197.2988781265428</c:v>
                </c:pt>
                <c:pt idx="243">
                  <c:v>1193.2936191236995</c:v>
                </c:pt>
                <c:pt idx="244">
                  <c:v>1189.2011917789043</c:v>
                </c:pt>
                <c:pt idx="245">
                  <c:v>1185.0220622931886</c:v>
                </c:pt>
                <c:pt idx="246">
                  <c:v>1180.7567047146858</c:v>
                </c:pt>
                <c:pt idx="247">
                  <c:v>1176.4056007592781</c:v>
                </c:pt>
                <c:pt idx="248">
                  <c:v>1171.9692396293594</c:v>
                </c:pt>
                <c:pt idx="249">
                  <c:v>1167.4481178308747</c:v>
                </c:pt>
                <c:pt idx="250">
                  <c:v>1162.8427389887884</c:v>
                </c:pt>
                <c:pt idx="251">
                  <c:v>1158.1536136611346</c:v>
                </c:pt>
                <c:pt idx="252">
                  <c:v>1153.3812591517969</c:v>
                </c:pt>
                <c:pt idx="253">
                  <c:v>1148.526199322165</c:v>
                </c:pt>
                <c:pt idx="254">
                  <c:v>1143.5889644018098</c:v>
                </c:pt>
                <c:pt idx="255">
                  <c:v>1138.5700907983207</c:v>
                </c:pt>
                <c:pt idx="256">
                  <c:v>1133.4701209064408</c:v>
                </c:pt>
                <c:pt idx="257">
                  <c:v>1128.2896029166393</c:v>
                </c:pt>
                <c:pt idx="258">
                  <c:v>1123.0290906232528</c:v>
                </c:pt>
                <c:pt idx="259">
                  <c:v>1117.6891432323282</c:v>
                </c:pt>
                <c:pt idx="260">
                  <c:v>1112.2703251692969</c:v>
                </c:pt>
                <c:pt idx="261">
                  <c:v>1106.7732058866065</c:v>
                </c:pt>
                <c:pt idx="262">
                  <c:v>1101.1983596714354</c:v>
                </c:pt>
                <c:pt idx="263">
                  <c:v>1095.5463654536102</c:v>
                </c:pt>
                <c:pt idx="264">
                  <c:v>1089.8178066138501</c:v>
                </c:pt>
                <c:pt idx="265">
                  <c:v>1084.0132707924497</c:v>
                </c:pt>
                <c:pt idx="266">
                  <c:v>1078.1333496985192</c:v>
                </c:pt>
                <c:pt idx="267">
                  <c:v>1072.178638919891</c:v>
                </c:pt>
                <c:pt idx="268">
                  <c:v>1066.1497377338044</c:v>
                </c:pt>
                <c:pt idx="269">
                  <c:v>1060.0472489184722</c:v>
                </c:pt>
                <c:pt idx="270">
                  <c:v>1053.8717785656347</c:v>
                </c:pt>
                <c:pt idx="271">
                  <c:v>1047.6239358942021</c:v>
                </c:pt>
                <c:pt idx="272">
                  <c:v>1041.3043330650819</c:v>
                </c:pt>
                <c:pt idx="273">
                  <c:v>1034.9135849972886</c:v>
                </c:pt>
                <c:pt idx="274">
                  <c:v>1028.4523091854251</c:v>
                </c:pt>
                <c:pt idx="275">
                  <c:v>1021.9211255186282</c:v>
                </c:pt>
                <c:pt idx="276">
                  <c:v>1015.3206561010628</c:v>
                </c:pt>
                <c:pt idx="277">
                  <c:v>1008.6515250740487</c:v>
                </c:pt>
                <c:pt idx="278">
                  <c:v>1001.914358439899</c:v>
                </c:pt>
                <c:pt idx="279">
                  <c:v>995.10978388755086</c:v>
                </c:pt>
                <c:pt idx="280">
                  <c:v>988.23843062005824</c:v>
                </c:pt>
                <c:pt idx="281">
                  <c:v>981.30092918402204</c:v>
                </c:pt>
                <c:pt idx="282">
                  <c:v>974.2979113010233</c:v>
                </c:pt>
                <c:pt idx="283">
                  <c:v>967.23000970112571</c:v>
                </c:pt>
                <c:pt idx="284">
                  <c:v>960.09785795850894</c:v>
                </c:pt>
                <c:pt idx="285">
                  <c:v>952.90209032929215</c:v>
                </c:pt>
                <c:pt idx="286">
                  <c:v>945.64334159160376</c:v>
                </c:pt>
                <c:pt idx="287">
                  <c:v>938.32224688795043</c:v>
                </c:pt>
                <c:pt idx="288">
                  <c:v>930.93944156993484</c:v>
                </c:pt>
                <c:pt idx="289">
                  <c:v>923.4955610453701</c:v>
                </c:pt>
                <c:pt idx="290">
                  <c:v>915.99124062783426</c:v>
                </c:pt>
                <c:pt idx="291">
                  <c:v>908.42711538870583</c:v>
                </c:pt>
                <c:pt idx="292">
                  <c:v>900.80382001171961</c:v>
                </c:pt>
                <c:pt idx="293">
                  <c:v>893.1219886500769</c:v>
                </c:pt>
                <c:pt idx="294">
                  <c:v>885.38225478614413</c:v>
                </c:pt>
                <c:pt idx="295">
                  <c:v>877.58525109376774</c:v>
                </c:pt>
                <c:pt idx="296">
                  <c:v>869.73160930323456</c:v>
                </c:pt>
                <c:pt idx="297">
                  <c:v>861.8219600688999</c:v>
                </c:pt>
                <c:pt idx="298">
                  <c:v>853.85693283950673</c:v>
                </c:pt>
                <c:pt idx="299">
                  <c:v>845.83715573121401</c:v>
                </c:pt>
                <c:pt idx="300">
                  <c:v>837.76325540335085</c:v>
                </c:pt>
                <c:pt idx="301">
                  <c:v>829.63585693691039</c:v>
                </c:pt>
                <c:pt idx="302">
                  <c:v>821.45558371579534</c:v>
                </c:pt>
                <c:pt idx="303">
                  <c:v>813.22305731082395</c:v>
                </c:pt>
                <c:pt idx="304">
                  <c:v>804.93889736650317</c:v>
                </c:pt>
                <c:pt idx="305">
                  <c:v>796.60372149057332</c:v>
                </c:pt>
                <c:pt idx="306">
                  <c:v>788.21814514632729</c:v>
                </c:pt>
                <c:pt idx="307">
                  <c:v>779.78278154770328</c:v>
                </c:pt>
                <c:pt idx="308">
                  <c:v>771.29824155714982</c:v>
                </c:pt>
                <c:pt idx="309">
                  <c:v>762.76513358625857</c:v>
                </c:pt>
                <c:pt idx="310">
                  <c:v>754.18406349915949</c:v>
                </c:pt>
                <c:pt idx="311">
                  <c:v>745.55563451866908</c:v>
                </c:pt>
                <c:pt idx="312">
                  <c:v>736.88044713518343</c:v>
                </c:pt>
                <c:pt idx="313">
                  <c:v>728.15909901830298</c:v>
                </c:pt>
                <c:pt idx="314">
                  <c:v>719.39218493117698</c:v>
                </c:pt>
                <c:pt idx="315">
                  <c:v>710.58029664755122</c:v>
                </c:pt>
                <c:pt idx="316">
                  <c:v>701.72402287150339</c:v>
                </c:pt>
                <c:pt idx="317">
                  <c:v>692.82394915984742</c:v>
                </c:pt>
                <c:pt idx="318">
                  <c:v>683.88065784718697</c:v>
                </c:pt>
                <c:pt idx="319">
                  <c:v>674.8947279735977</c:v>
                </c:pt>
                <c:pt idx="320">
                  <c:v>665.86673521491446</c:v>
                </c:pt>
                <c:pt idx="321">
                  <c:v>656.79725181560138</c:v>
                </c:pt>
                <c:pt idx="322">
                  <c:v>647.68684652417812</c:v>
                </c:pt>
                <c:pt idx="323">
                  <c:v>638.53608453117772</c:v>
                </c:pt>
                <c:pt idx="324">
                  <c:v>629.34552740960737</c:v>
                </c:pt>
                <c:pt idx="325">
                  <c:v>620.11573305788477</c:v>
                </c:pt>
                <c:pt idx="326">
                  <c:v>610.84725564522057</c:v>
                </c:pt>
                <c:pt idx="327">
                  <c:v>601.54064555941568</c:v>
                </c:pt>
                <c:pt idx="328">
                  <c:v>592.196449357044</c:v>
                </c:pt>
                <c:pt idx="329">
                  <c:v>582.81520971598718</c:v>
                </c:pt>
                <c:pt idx="330">
                  <c:v>573.39746539028943</c:v>
                </c:pt>
                <c:pt idx="331">
                  <c:v>563.94375116729839</c:v>
                </c:pt>
                <c:pt idx="332">
                  <c:v>554.45459782705882</c:v>
                </c:pt>
                <c:pt idx="333">
                  <c:v>544.9305321039235</c:v>
                </c:pt>
                <c:pt idx="334">
                  <c:v>535.37207665034668</c:v>
                </c:pt>
                <c:pt idx="335">
                  <c:v>525.77975000282413</c:v>
                </c:pt>
                <c:pt idx="336">
                  <c:v>516.15406654994331</c:v>
                </c:pt>
                <c:pt idx="337">
                  <c:v>506.49553650250783</c:v>
                </c:pt>
                <c:pt idx="338">
                  <c:v>496.8046658656981</c:v>
                </c:pt>
                <c:pt idx="339">
                  <c:v>487.08195641323169</c:v>
                </c:pt>
                <c:pt idx="340">
                  <c:v>477.32790566348564</c:v>
                </c:pt>
                <c:pt idx="341">
                  <c:v>467.54300685754271</c:v>
                </c:pt>
                <c:pt idx="342">
                  <c:v>457.72774893912356</c:v>
                </c:pt>
                <c:pt idx="343">
                  <c:v>447.88261653636704</c:v>
                </c:pt>
                <c:pt idx="344">
                  <c:v>438.0080899454199</c:v>
                </c:pt>
                <c:pt idx="345">
                  <c:v>428.10464511579767</c:v>
                </c:pt>
                <c:pt idx="346">
                  <c:v>418.17275363747859</c:v>
                </c:pt>
                <c:pt idx="347">
                  <c:v>408.2128827296919</c:v>
                </c:pt>
                <c:pt idx="348">
                  <c:v>398.22549523136206</c:v>
                </c:pt>
                <c:pt idx="349">
                  <c:v>388.21104959317074</c:v>
                </c:pt>
                <c:pt idx="350">
                  <c:v>378.16999987119846</c:v>
                </c:pt>
                <c:pt idx="351">
                  <c:v>368.10279572210743</c:v>
                </c:pt>
                <c:pt idx="352">
                  <c:v>358.00988239982814</c:v>
                </c:pt>
                <c:pt idx="353">
                  <c:v>347.89170075371112</c:v>
                </c:pt>
                <c:pt idx="354">
                  <c:v>337.74868722810709</c:v>
                </c:pt>
                <c:pt idx="355">
                  <c:v>327.58127386333774</c:v>
                </c:pt>
                <c:pt idx="356">
                  <c:v>317.38988829802008</c:v>
                </c:pt>
                <c:pt idx="357">
                  <c:v>307.17495377270751</c:v>
                </c:pt>
                <c:pt idx="358">
                  <c:v>296.936889134811</c:v>
                </c:pt>
                <c:pt idx="359">
                  <c:v>286.67610884476426</c:v>
                </c:pt>
                <c:pt idx="360">
                  <c:v>276.39302298339703</c:v>
                </c:pt>
                <c:pt idx="361">
                  <c:v>266.08803726048063</c:v>
                </c:pt>
                <c:pt idx="362">
                  <c:v>255.76155302441103</c:v>
                </c:pt>
                <c:pt idx="363">
                  <c:v>245.41396727299403</c:v>
                </c:pt>
                <c:pt idx="364">
                  <c:v>235.04567266529887</c:v>
                </c:pt>
                <c:pt idx="365">
                  <c:v>224.65705753454554</c:v>
                </c:pt>
                <c:pt idx="366">
                  <c:v>214.24850590199273</c:v>
                </c:pt>
                <c:pt idx="367">
                  <c:v>203.82039749179296</c:v>
                </c:pt>
                <c:pt idx="368">
                  <c:v>193.3731077467823</c:v>
                </c:pt>
                <c:pt idx="369">
                  <c:v>182.90700784517253</c:v>
                </c:pt>
                <c:pt idx="370">
                  <c:v>172.4224647181137</c:v>
                </c:pt>
                <c:pt idx="371">
                  <c:v>161.91984106809605</c:v>
                </c:pt>
                <c:pt idx="372">
                  <c:v>151.39949538816023</c:v>
                </c:pt>
                <c:pt idx="373">
                  <c:v>140.8617819818858</c:v>
                </c:pt>
                <c:pt idx="374">
                  <c:v>130.30705098412761</c:v>
                </c:pt>
                <c:pt idx="375">
                  <c:v>119.73564838247151</c:v>
                </c:pt>
                <c:pt idx="376">
                  <c:v>109.14791603937964</c:v>
                </c:pt>
                <c:pt idx="377">
                  <c:v>98.544191714997808</c:v>
                </c:pt>
                <c:pt idx="378">
                  <c:v>87.92480909059654</c:v>
                </c:pt>
                <c:pt idx="379">
                  <c:v>77.290097792618781</c:v>
                </c:pt>
                <c:pt idx="380">
                  <c:v>66.640383417307433</c:v>
                </c:pt>
                <c:pt idx="381">
                  <c:v>55.975987555886348</c:v>
                </c:pt>
                <c:pt idx="382">
                  <c:v>45.297227820269157</c:v>
                </c:pt>
                <c:pt idx="383">
                  <c:v>34.604417869270605</c:v>
                </c:pt>
                <c:pt idx="384">
                  <c:v>23.897867435295787</c:v>
                </c:pt>
                <c:pt idx="385">
                  <c:v>13.177882351482967</c:v>
                </c:pt>
                <c:pt idx="386">
                  <c:v>2.444764579276427</c:v>
                </c:pt>
                <c:pt idx="387">
                  <c:v>-8.3011877635938927</c:v>
                </c:pt>
                <c:pt idx="388">
                  <c:v>-8.3119400653683986</c:v>
                </c:pt>
                <c:pt idx="389">
                  <c:v>-8.3226923795368286</c:v>
                </c:pt>
                <c:pt idx="390">
                  <c:v>-8.3334447060988932</c:v>
                </c:pt>
                <c:pt idx="391">
                  <c:v>-8.3441970450543046</c:v>
                </c:pt>
                <c:pt idx="392">
                  <c:v>-8.354949396402775</c:v>
                </c:pt>
                <c:pt idx="393">
                  <c:v>-8.3657017601440167</c:v>
                </c:pt>
                <c:pt idx="394">
                  <c:v>-8.37645413627774</c:v>
                </c:pt>
                <c:pt idx="395">
                  <c:v>-8.3872065248036574</c:v>
                </c:pt>
                <c:pt idx="396">
                  <c:v>-8.3979589257214808</c:v>
                </c:pt>
                <c:pt idx="397">
                  <c:v>-8.4087113390309227</c:v>
                </c:pt>
                <c:pt idx="398">
                  <c:v>-8.4194637647316934</c:v>
                </c:pt>
                <c:pt idx="399">
                  <c:v>-8.4302162028235053</c:v>
                </c:pt>
                <c:pt idx="400">
                  <c:v>-8.4409686533060704</c:v>
                </c:pt>
                <c:pt idx="401">
                  <c:v>-8.451721116179101</c:v>
                </c:pt>
                <c:pt idx="402">
                  <c:v>-8.4624735914423095</c:v>
                </c:pt>
                <c:pt idx="403">
                  <c:v>-8.4732260790954061</c:v>
                </c:pt>
                <c:pt idx="404">
                  <c:v>-8.4839785791381033</c:v>
                </c:pt>
                <c:pt idx="405">
                  <c:v>-8.4947310915701131</c:v>
                </c:pt>
                <c:pt idx="406">
                  <c:v>-8.5054836163911478</c:v>
                </c:pt>
                <c:pt idx="407">
                  <c:v>-8.5162361536009179</c:v>
                </c:pt>
                <c:pt idx="408">
                  <c:v>-8.5269887031991374</c:v>
                </c:pt>
                <c:pt idx="409">
                  <c:v>-8.5377412651855167</c:v>
                </c:pt>
                <c:pt idx="410">
                  <c:v>-8.548493839559768</c:v>
                </c:pt>
                <c:pt idx="411">
                  <c:v>-8.5592464263216037</c:v>
                </c:pt>
                <c:pt idx="412">
                  <c:v>-8.5699990254707341</c:v>
                </c:pt>
                <c:pt idx="413">
                  <c:v>-8.5807516370068715</c:v>
                </c:pt>
                <c:pt idx="414">
                  <c:v>-8.5915042609297299</c:v>
                </c:pt>
                <c:pt idx="415">
                  <c:v>-8.6022568972390197</c:v>
                </c:pt>
                <c:pt idx="416">
                  <c:v>-8.6130095459344513</c:v>
                </c:pt>
                <c:pt idx="417">
                  <c:v>-8.6237622070157389</c:v>
                </c:pt>
                <c:pt idx="418">
                  <c:v>-8.6345148804825929</c:v>
                </c:pt>
                <c:pt idx="419">
                  <c:v>-8.6452675663347271</c:v>
                </c:pt>
                <c:pt idx="420">
                  <c:v>-8.6560202645718523</c:v>
                </c:pt>
                <c:pt idx="421">
                  <c:v>-8.6667729751936804</c:v>
                </c:pt>
                <c:pt idx="422">
                  <c:v>-8.677525698199922</c:v>
                </c:pt>
                <c:pt idx="423">
                  <c:v>-8.6882784335902912</c:v>
                </c:pt>
                <c:pt idx="424">
                  <c:v>-8.6990311813644983</c:v>
                </c:pt>
                <c:pt idx="425">
                  <c:v>-8.7097839415222573</c:v>
                </c:pt>
                <c:pt idx="426">
                  <c:v>-8.7205367140632788</c:v>
                </c:pt>
                <c:pt idx="427">
                  <c:v>-8.7312894989872749</c:v>
                </c:pt>
                <c:pt idx="428">
                  <c:v>-8.7420422962939561</c:v>
                </c:pt>
                <c:pt idx="429">
                  <c:v>-8.7527951059830364</c:v>
                </c:pt>
                <c:pt idx="430">
                  <c:v>-8.7635479280542263</c:v>
                </c:pt>
                <c:pt idx="431">
                  <c:v>-8.7743007625072398</c:v>
                </c:pt>
                <c:pt idx="432">
                  <c:v>-8.7850536093417873</c:v>
                </c:pt>
                <c:pt idx="433">
                  <c:v>-8.795806468557581</c:v>
                </c:pt>
                <c:pt idx="434">
                  <c:v>-8.8065593401543314</c:v>
                </c:pt>
                <c:pt idx="435">
                  <c:v>-8.8173122241317525</c:v>
                </c:pt>
                <c:pt idx="436">
                  <c:v>-8.8280651204895566</c:v>
                </c:pt>
                <c:pt idx="437">
                  <c:v>-8.8388180292274541</c:v>
                </c:pt>
                <c:pt idx="438">
                  <c:v>-8.8495709503451572</c:v>
                </c:pt>
                <c:pt idx="439">
                  <c:v>-8.8603238838423781</c:v>
                </c:pt>
                <c:pt idx="440">
                  <c:v>-8.8710768297188292</c:v>
                </c:pt>
                <c:pt idx="441">
                  <c:v>-8.8818297879742225</c:v>
                </c:pt>
                <c:pt idx="442">
                  <c:v>-8.8925827586082704</c:v>
                </c:pt>
                <c:pt idx="443">
                  <c:v>-8.9033357416206851</c:v>
                </c:pt>
                <c:pt idx="444">
                  <c:v>-8.914088737011177</c:v>
                </c:pt>
                <c:pt idx="445">
                  <c:v>-8.9248417447794584</c:v>
                </c:pt>
                <c:pt idx="446">
                  <c:v>-8.9355947649252432</c:v>
                </c:pt>
                <c:pt idx="447">
                  <c:v>-8.9463477974482419</c:v>
                </c:pt>
                <c:pt idx="448">
                  <c:v>-8.9571008423481668</c:v>
                </c:pt>
                <c:pt idx="449">
                  <c:v>-8.9678538996247283</c:v>
                </c:pt>
                <c:pt idx="450">
                  <c:v>-8.9786069692776405</c:v>
                </c:pt>
                <c:pt idx="451">
                  <c:v>-8.9893600513066154</c:v>
                </c:pt>
                <c:pt idx="452">
                  <c:v>-9.0001131457113637</c:v>
                </c:pt>
                <c:pt idx="453">
                  <c:v>-9.0108662524915992</c:v>
                </c:pt>
                <c:pt idx="454">
                  <c:v>-9.0216193716470325</c:v>
                </c:pt>
                <c:pt idx="455">
                  <c:v>-9.0323725031773758</c:v>
                </c:pt>
                <c:pt idx="456">
                  <c:v>-9.0431256470823413</c:v>
                </c:pt>
                <c:pt idx="457">
                  <c:v>-9.0538788033616413</c:v>
                </c:pt>
                <c:pt idx="458">
                  <c:v>-9.0646319720149879</c:v>
                </c:pt>
                <c:pt idx="459">
                  <c:v>-9.0753851530420935</c:v>
                </c:pt>
                <c:pt idx="460">
                  <c:v>-9.0861383464426702</c:v>
                </c:pt>
                <c:pt idx="461">
                  <c:v>-9.0968915522164284</c:v>
                </c:pt>
                <c:pt idx="462">
                  <c:v>-9.1076447703630823</c:v>
                </c:pt>
                <c:pt idx="463">
                  <c:v>-9.1183980008823422</c:v>
                </c:pt>
                <c:pt idx="464">
                  <c:v>-9.1291512437739222</c:v>
                </c:pt>
                <c:pt idx="465">
                  <c:v>-9.1399044990375327</c:v>
                </c:pt>
                <c:pt idx="466">
                  <c:v>-9.1506577666728859</c:v>
                </c:pt>
                <c:pt idx="467">
                  <c:v>-9.1614110466796941</c:v>
                </c:pt>
                <c:pt idx="468">
                  <c:v>-9.1721643390576695</c:v>
                </c:pt>
                <c:pt idx="469">
                  <c:v>-9.1829176438065243</c:v>
                </c:pt>
                <c:pt idx="470">
                  <c:v>-9.1936709609259708</c:v>
                </c:pt>
                <c:pt idx="471">
                  <c:v>-9.2044242904157212</c:v>
                </c:pt>
                <c:pt idx="472">
                  <c:v>-9.2151776322754877</c:v>
                </c:pt>
                <c:pt idx="473">
                  <c:v>-9.2259309865049826</c:v>
                </c:pt>
                <c:pt idx="474">
                  <c:v>-9.2366843531039162</c:v>
                </c:pt>
                <c:pt idx="475">
                  <c:v>-9.2474377320720027</c:v>
                </c:pt>
                <c:pt idx="476">
                  <c:v>-9.2581911234089524</c:v>
                </c:pt>
                <c:pt idx="477">
                  <c:v>-9.2689445271144795</c:v>
                </c:pt>
                <c:pt idx="478">
                  <c:v>-9.2796979431882942</c:v>
                </c:pt>
                <c:pt idx="479">
                  <c:v>-9.2904513716301107</c:v>
                </c:pt>
                <c:pt idx="480">
                  <c:v>-9.3012048124396394</c:v>
                </c:pt>
                <c:pt idx="481">
                  <c:v>-9.3119582656165925</c:v>
                </c:pt>
                <c:pt idx="482">
                  <c:v>-9.3227117311606822</c:v>
                </c:pt>
                <c:pt idx="483">
                  <c:v>-9.3334652090716226</c:v>
                </c:pt>
                <c:pt idx="484">
                  <c:v>-9.3442186993491241</c:v>
                </c:pt>
                <c:pt idx="485">
                  <c:v>-9.3549722019928989</c:v>
                </c:pt>
                <c:pt idx="486">
                  <c:v>-9.3657257170026593</c:v>
                </c:pt>
                <c:pt idx="487">
                  <c:v>-9.3764792443781175</c:v>
                </c:pt>
                <c:pt idx="488">
                  <c:v>-9.3872327841189858</c:v>
                </c:pt>
                <c:pt idx="489">
                  <c:v>-9.3979863362249763</c:v>
                </c:pt>
                <c:pt idx="490">
                  <c:v>-9.4087399006958012</c:v>
                </c:pt>
                <c:pt idx="491">
                  <c:v>-9.4194934775311712</c:v>
                </c:pt>
                <c:pt idx="492">
                  <c:v>-9.4302470667308</c:v>
                </c:pt>
                <c:pt idx="493">
                  <c:v>-9.4410006682944001</c:v>
                </c:pt>
                <c:pt idx="494">
                  <c:v>-9.4517542822216836</c:v>
                </c:pt>
                <c:pt idx="495">
                  <c:v>-9.4625079085123627</c:v>
                </c:pt>
                <c:pt idx="496">
                  <c:v>-9.4732615471661479</c:v>
                </c:pt>
                <c:pt idx="497">
                  <c:v>-9.4840151981827532</c:v>
                </c:pt>
                <c:pt idx="498">
                  <c:v>-9.4947688615618908</c:v>
                </c:pt>
                <c:pt idx="499">
                  <c:v>-9.505522537303273</c:v>
                </c:pt>
                <c:pt idx="500">
                  <c:v>-9.5162762254066102</c:v>
                </c:pt>
                <c:pt idx="501">
                  <c:v>-9.5270299258716165</c:v>
                </c:pt>
                <c:pt idx="502">
                  <c:v>-9.5377836386980039</c:v>
                </c:pt>
                <c:pt idx="503">
                  <c:v>-9.5485373638854831</c:v>
                </c:pt>
                <c:pt idx="504">
                  <c:v>-9.559291101433768</c:v>
                </c:pt>
                <c:pt idx="505">
                  <c:v>-9.5700448513425709</c:v>
                </c:pt>
                <c:pt idx="506">
                  <c:v>-9.5807986136116039</c:v>
                </c:pt>
                <c:pt idx="507">
                  <c:v>-9.5915523882405775</c:v>
                </c:pt>
                <c:pt idx="508">
                  <c:v>-9.6023061752292058</c:v>
                </c:pt>
                <c:pt idx="509">
                  <c:v>-9.613059974577201</c:v>
                </c:pt>
                <c:pt idx="510">
                  <c:v>-9.6238137862842734</c:v>
                </c:pt>
                <c:pt idx="511">
                  <c:v>-9.6345676103501372</c:v>
                </c:pt>
                <c:pt idx="512">
                  <c:v>-9.6453214467745045</c:v>
                </c:pt>
                <c:pt idx="513">
                  <c:v>-9.6560752955570877</c:v>
                </c:pt>
                <c:pt idx="514">
                  <c:v>-9.6668291566975988</c:v>
                </c:pt>
                <c:pt idx="515">
                  <c:v>-9.6775830301957484</c:v>
                </c:pt>
                <c:pt idx="516">
                  <c:v>-9.6883369160512505</c:v>
                </c:pt>
                <c:pt idx="517">
                  <c:v>-9.6990908142638173</c:v>
                </c:pt>
                <c:pt idx="518">
                  <c:v>-9.709844724833161</c:v>
                </c:pt>
                <c:pt idx="519">
                  <c:v>-9.7205986477589938</c:v>
                </c:pt>
                <c:pt idx="520">
                  <c:v>-9.7313525830410281</c:v>
                </c:pt>
                <c:pt idx="521">
                  <c:v>-9.742106530678976</c:v>
                </c:pt>
                <c:pt idx="522">
                  <c:v>-9.7528604906725498</c:v>
                </c:pt>
                <c:pt idx="523">
                  <c:v>-9.7636144630214616</c:v>
                </c:pt>
                <c:pt idx="524">
                  <c:v>-9.7743684477254238</c:v>
                </c:pt>
                <c:pt idx="525">
                  <c:v>-9.7851224447841485</c:v>
                </c:pt>
                <c:pt idx="526">
                  <c:v>-9.795876454197348</c:v>
                </c:pt>
                <c:pt idx="527">
                  <c:v>-9.8066304759647362</c:v>
                </c:pt>
                <c:pt idx="528">
                  <c:v>-9.8173845100860238</c:v>
                </c:pt>
                <c:pt idx="529">
                  <c:v>-9.8281385565609227</c:v>
                </c:pt>
                <c:pt idx="530">
                  <c:v>-9.8388926153891472</c:v>
                </c:pt>
                <c:pt idx="531">
                  <c:v>-9.8496466865704075</c:v>
                </c:pt>
                <c:pt idx="532">
                  <c:v>-9.8604007701044178</c:v>
                </c:pt>
                <c:pt idx="533">
                  <c:v>-9.8711548659908885</c:v>
                </c:pt>
                <c:pt idx="534">
                  <c:v>-9.8819089742295336</c:v>
                </c:pt>
                <c:pt idx="535">
                  <c:v>-9.8926630948200653</c:v>
                </c:pt>
                <c:pt idx="536">
                  <c:v>-9.9034172277621941</c:v>
                </c:pt>
                <c:pt idx="537">
                  <c:v>-9.914171373055634</c:v>
                </c:pt>
                <c:pt idx="538">
                  <c:v>-9.9249255307000972</c:v>
                </c:pt>
                <c:pt idx="539">
                  <c:v>-9.9356797006952959</c:v>
                </c:pt>
                <c:pt idx="540">
                  <c:v>-9.9464338830409424</c:v>
                </c:pt>
                <c:pt idx="541">
                  <c:v>-9.957188077736749</c:v>
                </c:pt>
                <c:pt idx="542">
                  <c:v>-9.9679422847824295</c:v>
                </c:pt>
                <c:pt idx="543">
                  <c:v>-9.9786965041776945</c:v>
                </c:pt>
                <c:pt idx="544">
                  <c:v>-9.9894507359222562</c:v>
                </c:pt>
                <c:pt idx="545">
                  <c:v>-10.000204980015829</c:v>
                </c:pt>
                <c:pt idx="546">
                  <c:v>-10.010959236458122</c:v>
                </c:pt>
                <c:pt idx="547">
                  <c:v>-10.021713505248851</c:v>
                </c:pt>
                <c:pt idx="548">
                  <c:v>-10.032467786387727</c:v>
                </c:pt>
                <c:pt idx="549">
                  <c:v>-10.043222079874461</c:v>
                </c:pt>
                <c:pt idx="550">
                  <c:v>-10.053976385708767</c:v>
                </c:pt>
                <c:pt idx="551">
                  <c:v>-10.064730703890357</c:v>
                </c:pt>
                <c:pt idx="552">
                  <c:v>-10.075485034418943</c:v>
                </c:pt>
                <c:pt idx="553">
                  <c:v>-10.086239377294239</c:v>
                </c:pt>
                <c:pt idx="554">
                  <c:v>-10.096993732515957</c:v>
                </c:pt>
                <c:pt idx="555">
                  <c:v>-10.107748100083807</c:v>
                </c:pt>
                <c:pt idx="556">
                  <c:v>-10.118502479997504</c:v>
                </c:pt>
                <c:pt idx="557">
                  <c:v>-10.129256872256759</c:v>
                </c:pt>
                <c:pt idx="558">
                  <c:v>-10.140011276861285</c:v>
                </c:pt>
                <c:pt idx="559">
                  <c:v>-10.150765693810795</c:v>
                </c:pt>
                <c:pt idx="560">
                  <c:v>-10.161520123105001</c:v>
                </c:pt>
                <c:pt idx="561">
                  <c:v>-10.172274564743615</c:v>
                </c:pt>
                <c:pt idx="562">
                  <c:v>-10.18302901872635</c:v>
                </c:pt>
                <c:pt idx="563">
                  <c:v>-10.193783485052919</c:v>
                </c:pt>
                <c:pt idx="564">
                  <c:v>-10.204537963723032</c:v>
                </c:pt>
                <c:pt idx="565">
                  <c:v>-10.215292454736405</c:v>
                </c:pt>
                <c:pt idx="566">
                  <c:v>-10.226046958092747</c:v>
                </c:pt>
                <c:pt idx="567">
                  <c:v>-10.236801473791772</c:v>
                </c:pt>
                <c:pt idx="568">
                  <c:v>-10.247556001833193</c:v>
                </c:pt>
                <c:pt idx="569">
                  <c:v>-10.258310542216721</c:v>
                </c:pt>
                <c:pt idx="570">
                  <c:v>-10.269065094942071</c:v>
                </c:pt>
                <c:pt idx="571">
                  <c:v>-10.279819660008954</c:v>
                </c:pt>
                <c:pt idx="572">
                  <c:v>-10.290574237417083</c:v>
                </c:pt>
                <c:pt idx="573">
                  <c:v>-10.301328827166168</c:v>
                </c:pt>
                <c:pt idx="574">
                  <c:v>-10.312083429255924</c:v>
                </c:pt>
                <c:pt idx="575">
                  <c:v>-10.322838043686064</c:v>
                </c:pt>
                <c:pt idx="576">
                  <c:v>-10.333592670456298</c:v>
                </c:pt>
                <c:pt idx="577">
                  <c:v>-10.34434730956634</c:v>
                </c:pt>
                <c:pt idx="578">
                  <c:v>-10.355101961015903</c:v>
                </c:pt>
                <c:pt idx="579">
                  <c:v>-10.365856624804698</c:v>
                </c:pt>
                <c:pt idx="580">
                  <c:v>-10.376611300932439</c:v>
                </c:pt>
                <c:pt idx="581">
                  <c:v>-10.387365989398837</c:v>
                </c:pt>
                <c:pt idx="582">
                  <c:v>-10.398120690203607</c:v>
                </c:pt>
                <c:pt idx="583">
                  <c:v>-10.408875403346459</c:v>
                </c:pt>
                <c:pt idx="584">
                  <c:v>-10.419630128827107</c:v>
                </c:pt>
                <c:pt idx="585">
                  <c:v>-10.430384866645262</c:v>
                </c:pt>
                <c:pt idx="586">
                  <c:v>-10.441139616800639</c:v>
                </c:pt>
                <c:pt idx="587">
                  <c:v>-10.451894379292948</c:v>
                </c:pt>
                <c:pt idx="588">
                  <c:v>-10.462649154121904</c:v>
                </c:pt>
                <c:pt idx="589">
                  <c:v>-10.473403941287216</c:v>
                </c:pt>
                <c:pt idx="590">
                  <c:v>-10.484158740788601</c:v>
                </c:pt>
                <c:pt idx="591">
                  <c:v>-10.494913552625768</c:v>
                </c:pt>
                <c:pt idx="592">
                  <c:v>-10.505668376798431</c:v>
                </c:pt>
                <c:pt idx="593">
                  <c:v>-10.516423213306302</c:v>
                </c:pt>
                <c:pt idx="594">
                  <c:v>-10.527178062149094</c:v>
                </c:pt>
                <c:pt idx="595">
                  <c:v>-10.537932923326519</c:v>
                </c:pt>
                <c:pt idx="596">
                  <c:v>-10.548687796838291</c:v>
                </c:pt>
                <c:pt idx="597">
                  <c:v>-10.559442682684121</c:v>
                </c:pt>
                <c:pt idx="598">
                  <c:v>-10.570197580863724</c:v>
                </c:pt>
                <c:pt idx="599">
                  <c:v>-10.580952491376809</c:v>
                </c:pt>
                <c:pt idx="600">
                  <c:v>-10.591707414223091</c:v>
                </c:pt>
                <c:pt idx="601">
                  <c:v>-10.602462349402282</c:v>
                </c:pt>
                <c:pt idx="602">
                  <c:v>-10.613217296914094</c:v>
                </c:pt>
                <c:pt idx="603">
                  <c:v>-10.62397225675824</c:v>
                </c:pt>
                <c:pt idx="604">
                  <c:v>-10.634727228934432</c:v>
                </c:pt>
                <c:pt idx="605">
                  <c:v>-10.645482213442385</c:v>
                </c:pt>
                <c:pt idx="606">
                  <c:v>-10.656237210281809</c:v>
                </c:pt>
                <c:pt idx="607">
                  <c:v>-10.666992219452418</c:v>
                </c:pt>
                <c:pt idx="608">
                  <c:v>-10.677747240953924</c:v>
                </c:pt>
                <c:pt idx="609">
                  <c:v>-10.688502274786039</c:v>
                </c:pt>
                <c:pt idx="610">
                  <c:v>-10.699257320948478</c:v>
                </c:pt>
                <c:pt idx="611">
                  <c:v>-10.710012379440951</c:v>
                </c:pt>
                <c:pt idx="612">
                  <c:v>-10.720767450263171</c:v>
                </c:pt>
                <c:pt idx="613">
                  <c:v>-10.731522533414852</c:v>
                </c:pt>
                <c:pt idx="614">
                  <c:v>-10.742277628895707</c:v>
                </c:pt>
                <c:pt idx="615">
                  <c:v>-10.753032736705446</c:v>
                </c:pt>
                <c:pt idx="616">
                  <c:v>-10.763787856843784</c:v>
                </c:pt>
                <c:pt idx="617">
                  <c:v>-10.774542989310433</c:v>
                </c:pt>
                <c:pt idx="618">
                  <c:v>-10.785298134105107</c:v>
                </c:pt>
                <c:pt idx="619">
                  <c:v>-10.796053291227516</c:v>
                </c:pt>
                <c:pt idx="620">
                  <c:v>-10.806808460677374</c:v>
                </c:pt>
                <c:pt idx="621">
                  <c:v>-10.817563642454394</c:v>
                </c:pt>
                <c:pt idx="622">
                  <c:v>-10.828318836558287</c:v>
                </c:pt>
                <c:pt idx="623">
                  <c:v>-10.839074042988768</c:v>
                </c:pt>
                <c:pt idx="624">
                  <c:v>-10.849829261745548</c:v>
                </c:pt>
                <c:pt idx="625">
                  <c:v>-10.860584492828339</c:v>
                </c:pt>
                <c:pt idx="626">
                  <c:v>-10.871339736236857</c:v>
                </c:pt>
                <c:pt idx="627">
                  <c:v>-10.882094991970812</c:v>
                </c:pt>
                <c:pt idx="628">
                  <c:v>-10.892850260029917</c:v>
                </c:pt>
                <c:pt idx="629">
                  <c:v>-10.903605540413885</c:v>
                </c:pt>
                <c:pt idx="630">
                  <c:v>-10.914360833122428</c:v>
                </c:pt>
                <c:pt idx="631">
                  <c:v>-10.925116138155261</c:v>
                </c:pt>
                <c:pt idx="632">
                  <c:v>-10.935871455512093</c:v>
                </c:pt>
                <c:pt idx="633">
                  <c:v>-10.94662678519264</c:v>
                </c:pt>
                <c:pt idx="634">
                  <c:v>-10.957382127196613</c:v>
                </c:pt>
                <c:pt idx="635">
                  <c:v>-10.968137481523726</c:v>
                </c:pt>
                <c:pt idx="636">
                  <c:v>-10.97889284817369</c:v>
                </c:pt>
                <c:pt idx="637">
                  <c:v>-10.989648227146219</c:v>
                </c:pt>
                <c:pt idx="638">
                  <c:v>-11.000403618441025</c:v>
                </c:pt>
                <c:pt idx="639">
                  <c:v>-11.011159022057821</c:v>
                </c:pt>
                <c:pt idx="640">
                  <c:v>-11.021914437996321</c:v>
                </c:pt>
                <c:pt idx="641">
                  <c:v>-11.032669866256235</c:v>
                </c:pt>
                <c:pt idx="642">
                  <c:v>-11.043425306837278</c:v>
                </c:pt>
                <c:pt idx="643">
                  <c:v>-11.054180759739163</c:v>
                </c:pt>
                <c:pt idx="644">
                  <c:v>-11.064936224961601</c:v>
                </c:pt>
                <c:pt idx="645">
                  <c:v>-11.075691702504304</c:v>
                </c:pt>
                <c:pt idx="646">
                  <c:v>-11.086447192366988</c:v>
                </c:pt>
                <c:pt idx="647">
                  <c:v>-11.097202694549363</c:v>
                </c:pt>
                <c:pt idx="648">
                  <c:v>-11.107958209051144</c:v>
                </c:pt>
                <c:pt idx="649">
                  <c:v>-11.118713735872042</c:v>
                </c:pt>
                <c:pt idx="650">
                  <c:v>-11.12946927501177</c:v>
                </c:pt>
                <c:pt idx="651">
                  <c:v>-11.140224826470041</c:v>
                </c:pt>
                <c:pt idx="652">
                  <c:v>-11.150980390246568</c:v>
                </c:pt>
                <c:pt idx="653">
                  <c:v>-11.161735966341064</c:v>
                </c:pt>
                <c:pt idx="654">
                  <c:v>-11.172491554753242</c:v>
                </c:pt>
                <c:pt idx="655">
                  <c:v>-11.183247155482814</c:v>
                </c:pt>
                <c:pt idx="656">
                  <c:v>-11.194002768529492</c:v>
                </c:pt>
                <c:pt idx="657">
                  <c:v>-11.204758393892991</c:v>
                </c:pt>
                <c:pt idx="658">
                  <c:v>-11.215514031573022</c:v>
                </c:pt>
                <c:pt idx="659">
                  <c:v>-11.226269681569299</c:v>
                </c:pt>
                <c:pt idx="660">
                  <c:v>-11.237025343881534</c:v>
                </c:pt>
                <c:pt idx="661">
                  <c:v>-11.247781018509439</c:v>
                </c:pt>
                <c:pt idx="662">
                  <c:v>-11.258536705452729</c:v>
                </c:pt>
                <c:pt idx="663">
                  <c:v>-11.269292404711114</c:v>
                </c:pt>
                <c:pt idx="664">
                  <c:v>-11.280048116284311</c:v>
                </c:pt>
                <c:pt idx="665">
                  <c:v>-11.29080384017203</c:v>
                </c:pt>
                <c:pt idx="666">
                  <c:v>-11.301559576373984</c:v>
                </c:pt>
                <c:pt idx="667">
                  <c:v>-11.312315324889886</c:v>
                </c:pt>
                <c:pt idx="668">
                  <c:v>-11.323071085719448</c:v>
                </c:pt>
                <c:pt idx="669">
                  <c:v>-11.333826858862384</c:v>
                </c:pt>
                <c:pt idx="670">
                  <c:v>-11.344582644318407</c:v>
                </c:pt>
                <c:pt idx="671">
                  <c:v>-11.355338442087229</c:v>
                </c:pt>
                <c:pt idx="672">
                  <c:v>-11.366094252168564</c:v>
                </c:pt>
                <c:pt idx="673">
                  <c:v>-11.376850074562123</c:v>
                </c:pt>
                <c:pt idx="674">
                  <c:v>-11.38760590926762</c:v>
                </c:pt>
                <c:pt idx="675">
                  <c:v>-11.398361756284768</c:v>
                </c:pt>
                <c:pt idx="676">
                  <c:v>-11.40911761561328</c:v>
                </c:pt>
                <c:pt idx="677">
                  <c:v>-11.419873487252868</c:v>
                </c:pt>
                <c:pt idx="678">
                  <c:v>-11.430629371203246</c:v>
                </c:pt>
                <c:pt idx="679">
                  <c:v>-11.441385267464126</c:v>
                </c:pt>
                <c:pt idx="680">
                  <c:v>-11.452141176035221</c:v>
                </c:pt>
                <c:pt idx="681">
                  <c:v>-11.462897096916244</c:v>
                </c:pt>
                <c:pt idx="682">
                  <c:v>-11.473653030106908</c:v>
                </c:pt>
                <c:pt idx="683">
                  <c:v>-11.484408975606925</c:v>
                </c:pt>
                <c:pt idx="684">
                  <c:v>-11.49516493341601</c:v>
                </c:pt>
                <c:pt idx="685">
                  <c:v>-11.505920903533875</c:v>
                </c:pt>
                <c:pt idx="686">
                  <c:v>-11.516676885960232</c:v>
                </c:pt>
                <c:pt idx="687">
                  <c:v>-11.527432880694795</c:v>
                </c:pt>
                <c:pt idx="688">
                  <c:v>-11.538188887737276</c:v>
                </c:pt>
                <c:pt idx="689">
                  <c:v>-11.548944907087387</c:v>
                </c:pt>
                <c:pt idx="690">
                  <c:v>-11.559700938744843</c:v>
                </c:pt>
                <c:pt idx="691">
                  <c:v>-11.570456982709356</c:v>
                </c:pt>
                <c:pt idx="692">
                  <c:v>-11.581213038980639</c:v>
                </c:pt>
                <c:pt idx="693">
                  <c:v>-11.591969107558405</c:v>
                </c:pt>
                <c:pt idx="694">
                  <c:v>-11.602725188442369</c:v>
                </c:pt>
                <c:pt idx="695">
                  <c:v>-11.613481281632239</c:v>
                </c:pt>
                <c:pt idx="696">
                  <c:v>-11.624237387127733</c:v>
                </c:pt>
                <c:pt idx="697">
                  <c:v>-11.634993504928561</c:v>
                </c:pt>
                <c:pt idx="698">
                  <c:v>-11.645749635034436</c:v>
                </c:pt>
                <c:pt idx="699">
                  <c:v>-11.656505777445073</c:v>
                </c:pt>
                <c:pt idx="700">
                  <c:v>-11.667261932160182</c:v>
                </c:pt>
                <c:pt idx="701">
                  <c:v>-11.678018099179479</c:v>
                </c:pt>
                <c:pt idx="702">
                  <c:v>-11.688774278502674</c:v>
                </c:pt>
                <c:pt idx="703">
                  <c:v>-11.699530470129481</c:v>
                </c:pt>
                <c:pt idx="704">
                  <c:v>-11.710286674059615</c:v>
                </c:pt>
                <c:pt idx="705">
                  <c:v>-11.721042890292788</c:v>
                </c:pt>
                <c:pt idx="706">
                  <c:v>-11.731799118828711</c:v>
                </c:pt>
                <c:pt idx="707">
                  <c:v>-11.742555359667099</c:v>
                </c:pt>
                <c:pt idx="708">
                  <c:v>-11.753311612807664</c:v>
                </c:pt>
                <c:pt idx="709">
                  <c:v>-11.76406787825012</c:v>
                </c:pt>
                <c:pt idx="710">
                  <c:v>-11.77482415599418</c:v>
                </c:pt>
                <c:pt idx="711">
                  <c:v>-11.785580446039555</c:v>
                </c:pt>
                <c:pt idx="712">
                  <c:v>-11.79633674838596</c:v>
                </c:pt>
                <c:pt idx="713">
                  <c:v>-11.807093063033106</c:v>
                </c:pt>
                <c:pt idx="714">
                  <c:v>-11.817849389980708</c:v>
                </c:pt>
                <c:pt idx="715">
                  <c:v>-11.828605729228478</c:v>
                </c:pt>
                <c:pt idx="716">
                  <c:v>-11.83936208077613</c:v>
                </c:pt>
                <c:pt idx="717">
                  <c:v>-11.850118444623376</c:v>
                </c:pt>
                <c:pt idx="718">
                  <c:v>-11.860874820769931</c:v>
                </c:pt>
                <c:pt idx="719">
                  <c:v>-11.871631209215506</c:v>
                </c:pt>
                <c:pt idx="720">
                  <c:v>-11.882387609959814</c:v>
                </c:pt>
                <c:pt idx="721">
                  <c:v>-11.893144023002568</c:v>
                </c:pt>
                <c:pt idx="722">
                  <c:v>-11.903900448343482</c:v>
                </c:pt>
                <c:pt idx="723">
                  <c:v>-11.914656885982268</c:v>
                </c:pt>
                <c:pt idx="724">
                  <c:v>-11.925413335918639</c:v>
                </c:pt>
                <c:pt idx="725">
                  <c:v>-11.93616979815231</c:v>
                </c:pt>
                <c:pt idx="726">
                  <c:v>-11.946926272682992</c:v>
                </c:pt>
                <c:pt idx="727">
                  <c:v>-11.9576827595104</c:v>
                </c:pt>
                <c:pt idx="728">
                  <c:v>-11.968439258634245</c:v>
                </c:pt>
                <c:pt idx="729">
                  <c:v>-11.979195770054242</c:v>
                </c:pt>
                <c:pt idx="730">
                  <c:v>-11.989952293770102</c:v>
                </c:pt>
                <c:pt idx="731">
                  <c:v>-12.000708829781539</c:v>
                </c:pt>
                <c:pt idx="732">
                  <c:v>-12.011465378088266</c:v>
                </c:pt>
                <c:pt idx="733">
                  <c:v>-12.022221938689997</c:v>
                </c:pt>
                <c:pt idx="734">
                  <c:v>-12.032978511586444</c:v>
                </c:pt>
                <c:pt idx="735">
                  <c:v>-12.04373509677732</c:v>
                </c:pt>
                <c:pt idx="736">
                  <c:v>-12.054491694262339</c:v>
                </c:pt>
                <c:pt idx="737">
                  <c:v>-12.065248304041212</c:v>
                </c:pt>
                <c:pt idx="738">
                  <c:v>-12.076004926113654</c:v>
                </c:pt>
                <c:pt idx="739">
                  <c:v>-12.086761560479379</c:v>
                </c:pt>
                <c:pt idx="740">
                  <c:v>-12.0975182071381</c:v>
                </c:pt>
                <c:pt idx="741">
                  <c:v>-12.108274866089527</c:v>
                </c:pt>
                <c:pt idx="742">
                  <c:v>-12.119031537333376</c:v>
                </c:pt>
                <c:pt idx="743">
                  <c:v>-12.129788220869358</c:v>
                </c:pt>
                <c:pt idx="744">
                  <c:v>-12.140544916697188</c:v>
                </c:pt>
                <c:pt idx="745">
                  <c:v>-12.151301624816577</c:v>
                </c:pt>
                <c:pt idx="746">
                  <c:v>-12.162058345227241</c:v>
                </c:pt>
                <c:pt idx="747">
                  <c:v>-12.172815077928892</c:v>
                </c:pt>
                <c:pt idx="748">
                  <c:v>-12.183571822921243</c:v>
                </c:pt>
                <c:pt idx="749">
                  <c:v>-12.194328580204006</c:v>
                </c:pt>
                <c:pt idx="750">
                  <c:v>-12.205085349776896</c:v>
                </c:pt>
                <c:pt idx="751">
                  <c:v>-12.215842131639624</c:v>
                </c:pt>
                <c:pt idx="752">
                  <c:v>-12.226598925791905</c:v>
                </c:pt>
                <c:pt idx="753">
                  <c:v>-12.237355732233452</c:v>
                </c:pt>
                <c:pt idx="754">
                  <c:v>-12.248112550963977</c:v>
                </c:pt>
                <c:pt idx="755">
                  <c:v>-12.258869381983194</c:v>
                </c:pt>
                <c:pt idx="756">
                  <c:v>-12.269626225290816</c:v>
                </c:pt>
                <c:pt idx="757">
                  <c:v>-12.280383080886557</c:v>
                </c:pt>
                <c:pt idx="758">
                  <c:v>-12.291139948770128</c:v>
                </c:pt>
                <c:pt idx="759">
                  <c:v>-12.301896828941246</c:v>
                </c:pt>
                <c:pt idx="760">
                  <c:v>-12.31265372139962</c:v>
                </c:pt>
                <c:pt idx="761">
                  <c:v>-12.323410626144964</c:v>
                </c:pt>
                <c:pt idx="762">
                  <c:v>-12.334167543176994</c:v>
                </c:pt>
                <c:pt idx="763">
                  <c:v>-12.344924472495419</c:v>
                </c:pt>
                <c:pt idx="764">
                  <c:v>-12.355681414099957</c:v>
                </c:pt>
                <c:pt idx="765">
                  <c:v>-12.366438367990318</c:v>
                </c:pt>
                <c:pt idx="766">
                  <c:v>-12.377195334166215</c:v>
                </c:pt>
                <c:pt idx="767">
                  <c:v>-12.387952312627363</c:v>
                </c:pt>
                <c:pt idx="768">
                  <c:v>-12.398709303373474</c:v>
                </c:pt>
                <c:pt idx="769">
                  <c:v>-12.409466306404262</c:v>
                </c:pt>
                <c:pt idx="770">
                  <c:v>-12.420223321719439</c:v>
                </c:pt>
                <c:pt idx="771">
                  <c:v>-12.430980349318718</c:v>
                </c:pt>
                <c:pt idx="772">
                  <c:v>-12.441737389201814</c:v>
                </c:pt>
                <c:pt idx="773">
                  <c:v>-12.452494441368438</c:v>
                </c:pt>
                <c:pt idx="774">
                  <c:v>-12.463251505818306</c:v>
                </c:pt>
                <c:pt idx="775">
                  <c:v>-12.47400858255113</c:v>
                </c:pt>
                <c:pt idx="776">
                  <c:v>-12.484765671566624</c:v>
                </c:pt>
                <c:pt idx="777">
                  <c:v>-12.495522772864499</c:v>
                </c:pt>
                <c:pt idx="778">
                  <c:v>-12.506279886444469</c:v>
                </c:pt>
                <c:pt idx="779">
                  <c:v>-12.517037012306249</c:v>
                </c:pt>
                <c:pt idx="780">
                  <c:v>-12.52779415044955</c:v>
                </c:pt>
                <c:pt idx="781">
                  <c:v>-12.538551300874087</c:v>
                </c:pt>
                <c:pt idx="782">
                  <c:v>-12.549308463579571</c:v>
                </c:pt>
                <c:pt idx="783">
                  <c:v>-12.560065638565717</c:v>
                </c:pt>
                <c:pt idx="784">
                  <c:v>-12.57082282583224</c:v>
                </c:pt>
                <c:pt idx="785">
                  <c:v>-12.58158002537885</c:v>
                </c:pt>
                <c:pt idx="786">
                  <c:v>-12.592337237205262</c:v>
                </c:pt>
                <c:pt idx="787">
                  <c:v>-12.603094461311189</c:v>
                </c:pt>
                <c:pt idx="788">
                  <c:v>-12.613851697696344</c:v>
                </c:pt>
                <c:pt idx="789">
                  <c:v>-12.624608946360441</c:v>
                </c:pt>
                <c:pt idx="790">
                  <c:v>-12.635366207303193</c:v>
                </c:pt>
                <c:pt idx="791">
                  <c:v>-12.646123480524313</c:v>
                </c:pt>
                <c:pt idx="792">
                  <c:v>-12.656880766023514</c:v>
                </c:pt>
                <c:pt idx="793">
                  <c:v>-12.66763806380051</c:v>
                </c:pt>
                <c:pt idx="794">
                  <c:v>-12.678395373855015</c:v>
                </c:pt>
                <c:pt idx="795">
                  <c:v>-12.68915269618674</c:v>
                </c:pt>
                <c:pt idx="796">
                  <c:v>-12.699910030795399</c:v>
                </c:pt>
                <c:pt idx="797">
                  <c:v>-12.710667377680707</c:v>
                </c:pt>
                <c:pt idx="798">
                  <c:v>-12.721424736842376</c:v>
                </c:pt>
                <c:pt idx="799">
                  <c:v>-12.732182108280119</c:v>
                </c:pt>
                <c:pt idx="800">
                  <c:v>-12.742939491993651</c:v>
                </c:pt>
                <c:pt idx="801">
                  <c:v>-12.753696887982683</c:v>
                </c:pt>
                <c:pt idx="802">
                  <c:v>-12.76445429624693</c:v>
                </c:pt>
                <c:pt idx="803">
                  <c:v>-12.775211716786105</c:v>
                </c:pt>
                <c:pt idx="804">
                  <c:v>-12.785969149599921</c:v>
                </c:pt>
                <c:pt idx="805">
                  <c:v>-12.796726594688092</c:v>
                </c:pt>
                <c:pt idx="806">
                  <c:v>-12.807484052050331</c:v>
                </c:pt>
                <c:pt idx="807">
                  <c:v>-12.818241521686351</c:v>
                </c:pt>
                <c:pt idx="808">
                  <c:v>-12.828999003595866</c:v>
                </c:pt>
                <c:pt idx="809">
                  <c:v>-12.839756497778589</c:v>
                </c:pt>
                <c:pt idx="810">
                  <c:v>-12.850514004234233</c:v>
                </c:pt>
                <c:pt idx="811">
                  <c:v>-12.861271522962511</c:v>
                </c:pt>
                <c:pt idx="812">
                  <c:v>-12.872029053963137</c:v>
                </c:pt>
                <c:pt idx="813">
                  <c:v>-12.882786597235825</c:v>
                </c:pt>
                <c:pt idx="814">
                  <c:v>-12.893544152780288</c:v>
                </c:pt>
                <c:pt idx="815">
                  <c:v>-12.904301720596239</c:v>
                </c:pt>
                <c:pt idx="816">
                  <c:v>-12.915059300683392</c:v>
                </c:pt>
                <c:pt idx="817">
                  <c:v>-12.925816893041461</c:v>
                </c:pt>
                <c:pt idx="818">
                  <c:v>-12.936574497670156</c:v>
                </c:pt>
                <c:pt idx="819">
                  <c:v>-12.947332114569194</c:v>
                </c:pt>
                <c:pt idx="820">
                  <c:v>-12.958089743738288</c:v>
                </c:pt>
                <c:pt idx="821">
                  <c:v>-12.968847385177149</c:v>
                </c:pt>
                <c:pt idx="822">
                  <c:v>-12.979605038885493</c:v>
                </c:pt>
                <c:pt idx="823">
                  <c:v>-12.990362704863033</c:v>
                </c:pt>
                <c:pt idx="824">
                  <c:v>-13.00112038310948</c:v>
                </c:pt>
                <c:pt idx="825">
                  <c:v>-13.011878073624551</c:v>
                </c:pt>
                <c:pt idx="826">
                  <c:v>-13.022635776407958</c:v>
                </c:pt>
                <c:pt idx="827">
                  <c:v>-13.033393491459412</c:v>
                </c:pt>
                <c:pt idx="828">
                  <c:v>-13.04415121877863</c:v>
                </c:pt>
                <c:pt idx="829">
                  <c:v>-13.054908958365324</c:v>
                </c:pt>
                <c:pt idx="830">
                  <c:v>-13.065666710219206</c:v>
                </c:pt>
                <c:pt idx="831">
                  <c:v>-13.076424474339992</c:v>
                </c:pt>
                <c:pt idx="832">
                  <c:v>-13.087182250727395</c:v>
                </c:pt>
                <c:pt idx="833">
                  <c:v>-13.097940039381125</c:v>
                </c:pt>
                <c:pt idx="834">
                  <c:v>-13.1086978403009</c:v>
                </c:pt>
                <c:pt idx="835">
                  <c:v>-13.119455653486432</c:v>
                </c:pt>
                <c:pt idx="836">
                  <c:v>-13.130213478937433</c:v>
                </c:pt>
                <c:pt idx="837">
                  <c:v>-13.140971316653618</c:v>
                </c:pt>
                <c:pt idx="838">
                  <c:v>-13.1517291666347</c:v>
                </c:pt>
                <c:pt idx="839">
                  <c:v>-13.162487028880392</c:v>
                </c:pt>
                <c:pt idx="840">
                  <c:v>-13.173244903390408</c:v>
                </c:pt>
                <c:pt idx="841">
                  <c:v>-13.184002790164461</c:v>
                </c:pt>
                <c:pt idx="842">
                  <c:v>-13.194760689202266</c:v>
                </c:pt>
                <c:pt idx="843">
                  <c:v>-13.205518600503535</c:v>
                </c:pt>
                <c:pt idx="844">
                  <c:v>-13.216276524067982</c:v>
                </c:pt>
                <c:pt idx="845">
                  <c:v>-13.227034459895322</c:v>
                </c:pt>
                <c:pt idx="846">
                  <c:v>-13.237792407985266</c:v>
                </c:pt>
                <c:pt idx="847">
                  <c:v>-13.248550368337527</c:v>
                </c:pt>
                <c:pt idx="848">
                  <c:v>-13.25930834095182</c:v>
                </c:pt>
                <c:pt idx="849">
                  <c:v>-13.270066325827859</c:v>
                </c:pt>
                <c:pt idx="850">
                  <c:v>-13.280824322965357</c:v>
                </c:pt>
                <c:pt idx="851">
                  <c:v>-13.291582332364028</c:v>
                </c:pt>
                <c:pt idx="852">
                  <c:v>-13.302340354023585</c:v>
                </c:pt>
                <c:pt idx="853">
                  <c:v>-13.313098387943741</c:v>
                </c:pt>
                <c:pt idx="854">
                  <c:v>-13.32385643412421</c:v>
                </c:pt>
                <c:pt idx="855">
                  <c:v>-13.334614492564706</c:v>
                </c:pt>
                <c:pt idx="856">
                  <c:v>-13.345372563264942</c:v>
                </c:pt>
                <c:pt idx="857">
                  <c:v>-13.356130646224631</c:v>
                </c:pt>
                <c:pt idx="858">
                  <c:v>-13.366888741443487</c:v>
                </c:pt>
                <c:pt idx="859">
                  <c:v>-13.377646848921223</c:v>
                </c:pt>
                <c:pt idx="860">
                  <c:v>-13.388404968657555</c:v>
                </c:pt>
                <c:pt idx="861">
                  <c:v>-13.399163100652194</c:v>
                </c:pt>
                <c:pt idx="862">
                  <c:v>-13.409921244904854</c:v>
                </c:pt>
                <c:pt idx="863">
                  <c:v>-13.420679401415249</c:v>
                </c:pt>
                <c:pt idx="864">
                  <c:v>-13.431437570183093</c:v>
                </c:pt>
                <c:pt idx="865">
                  <c:v>-13.442195751208098</c:v>
                </c:pt>
                <c:pt idx="866">
                  <c:v>-13.45295394448998</c:v>
                </c:pt>
                <c:pt idx="867">
                  <c:v>-13.463712150028451</c:v>
                </c:pt>
                <c:pt idx="868">
                  <c:v>-13.474470367823224</c:v>
                </c:pt>
                <c:pt idx="869">
                  <c:v>-13.485228597874015</c:v>
                </c:pt>
                <c:pt idx="870">
                  <c:v>-13.495986840180533</c:v>
                </c:pt>
                <c:pt idx="871">
                  <c:v>-13.506745094742497</c:v>
                </c:pt>
                <c:pt idx="872">
                  <c:v>-13.517503361559617</c:v>
                </c:pt>
                <c:pt idx="873">
                  <c:v>-13.528261640631609</c:v>
                </c:pt>
                <c:pt idx="874">
                  <c:v>-13.539019931958183</c:v>
                </c:pt>
                <c:pt idx="875">
                  <c:v>-13.549778235539057</c:v>
                </c:pt>
                <c:pt idx="876">
                  <c:v>-13.560536551373941</c:v>
                </c:pt>
                <c:pt idx="877">
                  <c:v>-13.571294879462551</c:v>
                </c:pt>
                <c:pt idx="878">
                  <c:v>-13.5820532198046</c:v>
                </c:pt>
                <c:pt idx="879">
                  <c:v>-13.5928115723998</c:v>
                </c:pt>
                <c:pt idx="880">
                  <c:v>-13.603569937247867</c:v>
                </c:pt>
                <c:pt idx="881">
                  <c:v>-13.614328314348514</c:v>
                </c:pt>
                <c:pt idx="882">
                  <c:v>-13.625086703701454</c:v>
                </c:pt>
                <c:pt idx="883">
                  <c:v>-13.6358451053064</c:v>
                </c:pt>
                <c:pt idx="884">
                  <c:v>-13.646603519163067</c:v>
                </c:pt>
                <c:pt idx="885">
                  <c:v>-13.657361945271168</c:v>
                </c:pt>
                <c:pt idx="886">
                  <c:v>-13.668120383630416</c:v>
                </c:pt>
                <c:pt idx="887">
                  <c:v>-13.678878834240527</c:v>
                </c:pt>
                <c:pt idx="888">
                  <c:v>-13.689637297101212</c:v>
                </c:pt>
                <c:pt idx="889">
                  <c:v>-13.700395772212186</c:v>
                </c:pt>
                <c:pt idx="890">
                  <c:v>-13.711154259573163</c:v>
                </c:pt>
                <c:pt idx="891">
                  <c:v>-13.721912759183857</c:v>
                </c:pt>
                <c:pt idx="892">
                  <c:v>-13.73267127104398</c:v>
                </c:pt>
                <c:pt idx="893">
                  <c:v>-13.743429795153245</c:v>
                </c:pt>
                <c:pt idx="894">
                  <c:v>-13.754188331511369</c:v>
                </c:pt>
                <c:pt idx="895">
                  <c:v>-13.764946880118062</c:v>
                </c:pt>
                <c:pt idx="896">
                  <c:v>-13.77570544097304</c:v>
                </c:pt>
                <c:pt idx="897">
                  <c:v>-13.786464014076016</c:v>
                </c:pt>
                <c:pt idx="898">
                  <c:v>-13.797222599426703</c:v>
                </c:pt>
                <c:pt idx="899">
                  <c:v>-13.807981197024818</c:v>
                </c:pt>
                <c:pt idx="900">
                  <c:v>-13.81873980687007</c:v>
                </c:pt>
                <c:pt idx="901">
                  <c:v>-13.829498428962177</c:v>
                </c:pt>
                <c:pt idx="902">
                  <c:v>-13.84025706330085</c:v>
                </c:pt>
                <c:pt idx="903">
                  <c:v>-13.851015709885804</c:v>
                </c:pt>
                <c:pt idx="904">
                  <c:v>-13.86177436871675</c:v>
                </c:pt>
                <c:pt idx="905">
                  <c:v>-13.872533039793405</c:v>
                </c:pt>
                <c:pt idx="906">
                  <c:v>-13.88329172311548</c:v>
                </c:pt>
                <c:pt idx="907">
                  <c:v>-13.894050418682692</c:v>
                </c:pt>
                <c:pt idx="908">
                  <c:v>-13.904809126494753</c:v>
                </c:pt>
                <c:pt idx="909">
                  <c:v>-13.915567846551376</c:v>
                </c:pt>
                <c:pt idx="910">
                  <c:v>-13.926326578852276</c:v>
                </c:pt>
                <c:pt idx="911">
                  <c:v>-13.937085323397165</c:v>
                </c:pt>
                <c:pt idx="912">
                  <c:v>-13.947844080185758</c:v>
                </c:pt>
                <c:pt idx="913">
                  <c:v>-13.958602849217769</c:v>
                </c:pt>
                <c:pt idx="914">
                  <c:v>-13.96936163049291</c:v>
                </c:pt>
                <c:pt idx="915">
                  <c:v>-13.980120424010899</c:v>
                </c:pt>
                <c:pt idx="916">
                  <c:v>-13.990879229771444</c:v>
                </c:pt>
                <c:pt idx="917">
                  <c:v>-14.001638047774263</c:v>
                </c:pt>
                <c:pt idx="918">
                  <c:v>-14.012396878019068</c:v>
                </c:pt>
                <c:pt idx="919">
                  <c:v>-14.023155720505573</c:v>
                </c:pt>
                <c:pt idx="920">
                  <c:v>-14.033914575233492</c:v>
                </c:pt>
                <c:pt idx="921">
                  <c:v>-14.044673442202539</c:v>
                </c:pt>
                <c:pt idx="922">
                  <c:v>-14.055432321412427</c:v>
                </c:pt>
                <c:pt idx="923">
                  <c:v>-14.06619121286287</c:v>
                </c:pt>
                <c:pt idx="924">
                  <c:v>-14.076950116553583</c:v>
                </c:pt>
                <c:pt idx="925">
                  <c:v>-14.087709032484279</c:v>
                </c:pt>
                <c:pt idx="926">
                  <c:v>-14.098467960654672</c:v>
                </c:pt>
                <c:pt idx="927">
                  <c:v>-14.109226901064474</c:v>
                </c:pt>
                <c:pt idx="928">
                  <c:v>-14.119985853713402</c:v>
                </c:pt>
                <c:pt idx="929">
                  <c:v>-14.130744818601167</c:v>
                </c:pt>
                <c:pt idx="930">
                  <c:v>-14.141503795727484</c:v>
                </c:pt>
                <c:pt idx="931">
                  <c:v>-14.152262785092066</c:v>
                </c:pt>
                <c:pt idx="932">
                  <c:v>-14.163021786694628</c:v>
                </c:pt>
                <c:pt idx="933">
                  <c:v>-14.173780800534884</c:v>
                </c:pt>
                <c:pt idx="934">
                  <c:v>-14.184539826612546</c:v>
                </c:pt>
                <c:pt idx="935">
                  <c:v>-14.195298864927329</c:v>
                </c:pt>
                <c:pt idx="936">
                  <c:v>-14.206057915478947</c:v>
                </c:pt>
                <c:pt idx="937">
                  <c:v>-14.216816978267113</c:v>
                </c:pt>
                <c:pt idx="938">
                  <c:v>-14.227576053291543</c:v>
                </c:pt>
                <c:pt idx="939">
                  <c:v>-14.238335140551948</c:v>
                </c:pt>
                <c:pt idx="940">
                  <c:v>-14.249094240048043</c:v>
                </c:pt>
                <c:pt idx="941">
                  <c:v>-14.259853351779542</c:v>
                </c:pt>
                <c:pt idx="942">
                  <c:v>-14.270612475746159</c:v>
                </c:pt>
                <c:pt idx="943">
                  <c:v>-14.281371611947607</c:v>
                </c:pt>
                <c:pt idx="944">
                  <c:v>-14.292130760383602</c:v>
                </c:pt>
                <c:pt idx="945">
                  <c:v>-14.302889921053856</c:v>
                </c:pt>
                <c:pt idx="946">
                  <c:v>-14.313649093958084</c:v>
                </c:pt>
                <c:pt idx="947">
                  <c:v>-14.324408279095998</c:v>
                </c:pt>
                <c:pt idx="948">
                  <c:v>-14.335167476467314</c:v>
                </c:pt>
                <c:pt idx="949">
                  <c:v>-14.345926686071744</c:v>
                </c:pt>
                <c:pt idx="950">
                  <c:v>-14.356685907909004</c:v>
                </c:pt>
                <c:pt idx="951">
                  <c:v>-14.367445141978806</c:v>
                </c:pt>
                <c:pt idx="952">
                  <c:v>-14.378204388280864</c:v>
                </c:pt>
                <c:pt idx="953">
                  <c:v>-14.388963646814892</c:v>
                </c:pt>
                <c:pt idx="954">
                  <c:v>-14.399722917580604</c:v>
                </c:pt>
                <c:pt idx="955">
                  <c:v>-14.410482200577716</c:v>
                </c:pt>
                <c:pt idx="956">
                  <c:v>-14.421241495805941</c:v>
                </c:pt>
                <c:pt idx="957">
                  <c:v>-14.432000803264989</c:v>
                </c:pt>
                <c:pt idx="958">
                  <c:v>-14.442760122954578</c:v>
                </c:pt>
                <c:pt idx="959">
                  <c:v>-14.453519454874421</c:v>
                </c:pt>
                <c:pt idx="960">
                  <c:v>-14.464278799024232</c:v>
                </c:pt>
                <c:pt idx="961">
                  <c:v>-14.475038155403725</c:v>
                </c:pt>
                <c:pt idx="962">
                  <c:v>-14.485797524012613</c:v>
                </c:pt>
                <c:pt idx="963">
                  <c:v>-14.49655690485061</c:v>
                </c:pt>
                <c:pt idx="964">
                  <c:v>-14.507316297917432</c:v>
                </c:pt>
                <c:pt idx="965">
                  <c:v>-14.518075703212791</c:v>
                </c:pt>
                <c:pt idx="966">
                  <c:v>-14.528835120736401</c:v>
                </c:pt>
                <c:pt idx="967">
                  <c:v>-14.539594550487976</c:v>
                </c:pt>
                <c:pt idx="968">
                  <c:v>-14.550353992467231</c:v>
                </c:pt>
                <c:pt idx="969">
                  <c:v>-14.561113446673879</c:v>
                </c:pt>
                <c:pt idx="970">
                  <c:v>-14.571872913107635</c:v>
                </c:pt>
                <c:pt idx="971">
                  <c:v>-14.582632391768211</c:v>
                </c:pt>
                <c:pt idx="972">
                  <c:v>-14.593391882655323</c:v>
                </c:pt>
                <c:pt idx="973">
                  <c:v>-14.604151385768684</c:v>
                </c:pt>
                <c:pt idx="974">
                  <c:v>-14.614910901108008</c:v>
                </c:pt>
                <c:pt idx="975">
                  <c:v>-14.625670428673009</c:v>
                </c:pt>
                <c:pt idx="976">
                  <c:v>-14.636429968463402</c:v>
                </c:pt>
                <c:pt idx="977">
                  <c:v>-14.647189520478898</c:v>
                </c:pt>
                <c:pt idx="978">
                  <c:v>-14.657949084719213</c:v>
                </c:pt>
                <c:pt idx="979">
                  <c:v>-14.668708661184063</c:v>
                </c:pt>
                <c:pt idx="980">
                  <c:v>-14.679468249873159</c:v>
                </c:pt>
                <c:pt idx="981">
                  <c:v>-14.690227850786215</c:v>
                </c:pt>
                <c:pt idx="982">
                  <c:v>-14.700987463922946</c:v>
                </c:pt>
                <c:pt idx="983">
                  <c:v>-14.711747089283067</c:v>
                </c:pt>
                <c:pt idx="984">
                  <c:v>-14.722506726866291</c:v>
                </c:pt>
                <c:pt idx="985">
                  <c:v>-14.733266376672331</c:v>
                </c:pt>
                <c:pt idx="986">
                  <c:v>-14.744026038700902</c:v>
                </c:pt>
                <c:pt idx="987">
                  <c:v>-14.754785712951719</c:v>
                </c:pt>
                <c:pt idx="988">
                  <c:v>-14.765545399424495</c:v>
                </c:pt>
                <c:pt idx="989">
                  <c:v>-14.776305098118943</c:v>
                </c:pt>
                <c:pt idx="990">
                  <c:v>-14.787064809034778</c:v>
                </c:pt>
                <c:pt idx="991">
                  <c:v>-14.797824532171715</c:v>
                </c:pt>
                <c:pt idx="992">
                  <c:v>-14.808584267529467</c:v>
                </c:pt>
                <c:pt idx="993">
                  <c:v>-14.819344015107747</c:v>
                </c:pt>
                <c:pt idx="994">
                  <c:v>-14.830103774906272</c:v>
                </c:pt>
                <c:pt idx="995">
                  <c:v>-14.840863546924753</c:v>
                </c:pt>
                <c:pt idx="996">
                  <c:v>-14.851623331162907</c:v>
                </c:pt>
                <c:pt idx="997">
                  <c:v>-14.862383127620445</c:v>
                </c:pt>
                <c:pt idx="998">
                  <c:v>-14.873142936297082</c:v>
                </c:pt>
                <c:pt idx="999">
                  <c:v>-14.883902757192534</c:v>
                </c:pt>
                <c:pt idx="1000">
                  <c:v>-14.894662590306512</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0</c:v>
                </c:pt>
                <c:pt idx="1">
                  <c:v>0</c:v>
                </c:pt>
                <c:pt idx="2">
                  <c:v>0</c:v>
                </c:pt>
                <c:pt idx="3">
                  <c:v>0</c:v>
                </c:pt>
                <c:pt idx="4">
                  <c:v>0</c:v>
                </c:pt>
                <c:pt idx="5">
                  <c:v>0</c:v>
                </c:pt>
                <c:pt idx="6">
                  <c:v>0</c:v>
                </c:pt>
              </c:numCache>
            </c:numRef>
          </c:xVal>
          <c:yVal>
            <c:numRef>
              <c:f>Trajecto!$C$141:$C$147</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66.474311534521419</c:v>
                </c:pt>
                <c:pt idx="1">
                  <c:v>66.669497486771334</c:v>
                </c:pt>
                <c:pt idx="2">
                  <c:v>66.864473602865118</c:v>
                </c:pt>
                <c:pt idx="3">
                  <c:v>67.05924050057034</c:v>
                </c:pt>
                <c:pt idx="4">
                  <c:v>67.253798795142103</c:v>
                </c:pt>
                <c:pt idx="5">
                  <c:v>67.448149099337172</c:v>
                </c:pt>
                <c:pt idx="6">
                  <c:v>67.642292023427942</c:v>
                </c:pt>
                <c:pt idx="7">
                  <c:v>67.836228175216306</c:v>
                </c:pt>
                <c:pt idx="8">
                  <c:v>68.029958160047471</c:v>
                </c:pt>
                <c:pt idx="9">
                  <c:v>68.223482580823642</c:v>
                </c:pt>
                <c:pt idx="10">
                  <c:v>68.416802038017636</c:v>
                </c:pt>
                <c:pt idx="11">
                  <c:v>68.609917128452054</c:v>
                </c:pt>
                <c:pt idx="12">
                  <c:v>68.802828444098381</c:v>
                </c:pt>
                <c:pt idx="13">
                  <c:v>68.995536573366124</c:v>
                </c:pt>
                <c:pt idx="14">
                  <c:v>69.188042102371313</c:v>
                </c:pt>
                <c:pt idx="15">
                  <c:v>69.380345614948709</c:v>
                </c:pt>
                <c:pt idx="16">
                  <c:v>69.572447692663928</c:v>
                </c:pt>
                <c:pt idx="17">
                  <c:v>69.764348914825476</c:v>
                </c:pt>
                <c:pt idx="18">
                  <c:v>69.956049858496726</c:v>
                </c:pt>
                <c:pt idx="19">
                  <c:v>70.147551098507762</c:v>
                </c:pt>
                <c:pt idx="20">
                  <c:v>70.338853207467238</c:v>
                </c:pt>
                <c:pt idx="21">
                  <c:v>70.529956756395549</c:v>
                </c:pt>
                <c:pt idx="22">
                  <c:v>70.720862315348398</c:v>
                </c:pt>
                <c:pt idx="23">
                  <c:v>70.911570452786663</c:v>
                </c:pt>
                <c:pt idx="24">
                  <c:v>71.102081734956187</c:v>
                </c:pt>
                <c:pt idx="25">
                  <c:v>71.292396725899636</c:v>
                </c:pt>
                <c:pt idx="26">
                  <c:v>71.482515987468318</c:v>
                </c:pt>
                <c:pt idx="27">
                  <c:v>71.672440079333839</c:v>
                </c:pt>
                <c:pt idx="28">
                  <c:v>71.862169558999781</c:v>
                </c:pt>
                <c:pt idx="29">
                  <c:v>72.051704981813231</c:v>
                </c:pt>
                <c:pt idx="30">
                  <c:v>72.241046900976258</c:v>
                </c:pt>
                <c:pt idx="31">
                  <c:v>72.430195867557316</c:v>
                </c:pt>
                <c:pt idx="32">
                  <c:v>72.619152430502567</c:v>
                </c:pt>
                <c:pt idx="33">
                  <c:v>72.807917136647134</c:v>
                </c:pt>
                <c:pt idx="34">
                  <c:v>72.996490530726291</c:v>
                </c:pt>
                <c:pt idx="35">
                  <c:v>73.184873155386526</c:v>
                </c:pt>
                <c:pt idx="36">
                  <c:v>73.373065551196603</c:v>
                </c:pt>
                <c:pt idx="37">
                  <c:v>73.561068256658515</c:v>
                </c:pt>
                <c:pt idx="38">
                  <c:v>73.748881808218357</c:v>
                </c:pt>
                <c:pt idx="39">
                  <c:v>73.936506740277139</c:v>
                </c:pt>
                <c:pt idx="40">
                  <c:v>74.123943585201545</c:v>
                </c:pt>
                <c:pt idx="41">
                  <c:v>74.311192873334576</c:v>
                </c:pt>
                <c:pt idx="42">
                  <c:v>74.498255133006168</c:v>
                </c:pt>
                <c:pt idx="43">
                  <c:v>74.685130890543746</c:v>
                </c:pt>
                <c:pt idx="44">
                  <c:v>74.871820670282631</c:v>
                </c:pt>
                <c:pt idx="45">
                  <c:v>75.058324994576495</c:v>
                </c:pt>
                <c:pt idx="46">
                  <c:v>75.244644383807668</c:v>
                </c:pt>
                <c:pt idx="47">
                  <c:v>75.43077935639738</c:v>
                </c:pt>
                <c:pt idx="48">
                  <c:v>75.61673042881597</c:v>
                </c:pt>
                <c:pt idx="49">
                  <c:v>75.802498115593039</c:v>
                </c:pt>
                <c:pt idx="50">
                  <c:v>75.988082929327476</c:v>
                </c:pt>
                <c:pt idx="51">
                  <c:v>76.173485380697471</c:v>
                </c:pt>
                <c:pt idx="52">
                  <c:v>76.358705978470454</c:v>
                </c:pt>
                <c:pt idx="53">
                  <c:v>76.543745229512965</c:v>
                </c:pt>
                <c:pt idx="54">
                  <c:v>76.728603638800436</c:v>
                </c:pt>
                <c:pt idx="55">
                  <c:v>76.913281709426968</c:v>
                </c:pt>
                <c:pt idx="56">
                  <c:v>77.097779942614991</c:v>
                </c:pt>
                <c:pt idx="57">
                  <c:v>77.282098837724902</c:v>
                </c:pt>
                <c:pt idx="58">
                  <c:v>77.466238892264599</c:v>
                </c:pt>
                <c:pt idx="59">
                  <c:v>77.650200601898987</c:v>
                </c:pt>
                <c:pt idx="60">
                  <c:v>77.833984460459419</c:v>
                </c:pt>
                <c:pt idx="61">
                  <c:v>78.017590959953068</c:v>
                </c:pt>
                <c:pt idx="62">
                  <c:v>78.201020590572227</c:v>
                </c:pt>
                <c:pt idx="63">
                  <c:v>78.384273840703599</c:v>
                </c:pt>
                <c:pt idx="64">
                  <c:v>78.56735119693748</c:v>
                </c:pt>
                <c:pt idx="65">
                  <c:v>78.750253144076879</c:v>
                </c:pt>
                <c:pt idx="66">
                  <c:v>78.932980165146617</c:v>
                </c:pt>
                <c:pt idx="67">
                  <c:v>79.115532741402362</c:v>
                </c:pt>
                <c:pt idx="68">
                  <c:v>79.297911352339582</c:v>
                </c:pt>
                <c:pt idx="69">
                  <c:v>79.480116475702445</c:v>
                </c:pt>
                <c:pt idx="70">
                  <c:v>79.662148587492709</c:v>
                </c:pt>
                <c:pt idx="71">
                  <c:v>79.844008161978479</c:v>
                </c:pt>
                <c:pt idx="72">
                  <c:v>80.025695671702977</c:v>
                </c:pt>
                <c:pt idx="73">
                  <c:v>80.207211587493234</c:v>
                </c:pt>
                <c:pt idx="74">
                  <c:v>80.388556378468721</c:v>
                </c:pt>
                <c:pt idx="75">
                  <c:v>80.569730512049901</c:v>
                </c:pt>
                <c:pt idx="76">
                  <c:v>80.750734453966786</c:v>
                </c:pt>
                <c:pt idx="77">
                  <c:v>80.931568668267417</c:v>
                </c:pt>
                <c:pt idx="78">
                  <c:v>81.112233617326254</c:v>
                </c:pt>
                <c:pt idx="79">
                  <c:v>81.29272976185257</c:v>
                </c:pt>
                <c:pt idx="80">
                  <c:v>81.473057560898752</c:v>
                </c:pt>
                <c:pt idx="81">
                  <c:v>81.653217471868587</c:v>
                </c:pt>
                <c:pt idx="82">
                  <c:v>81.833209950525458</c:v>
                </c:pt>
                <c:pt idx="83">
                  <c:v>82.013035451000505</c:v>
                </c:pt>
                <c:pt idx="84">
                  <c:v>82.192694425800724</c:v>
                </c:pt>
                <c:pt idx="85">
                  <c:v>82.37218732581708</c:v>
                </c:pt>
                <c:pt idx="86">
                  <c:v>82.551514600332467</c:v>
                </c:pt>
                <c:pt idx="87">
                  <c:v>82.730676697029693</c:v>
                </c:pt>
                <c:pt idx="88">
                  <c:v>82.909674061999397</c:v>
                </c:pt>
                <c:pt idx="89">
                  <c:v>83.088507139747904</c:v>
                </c:pt>
                <c:pt idx="90">
                  <c:v>83.267176373205032</c:v>
                </c:pt>
                <c:pt idx="91">
                  <c:v>83.445682203731906</c:v>
                </c:pt>
                <c:pt idx="92">
                  <c:v>83.624025071128614</c:v>
                </c:pt>
                <c:pt idx="93">
                  <c:v>83.802205413641943</c:v>
                </c:pt>
                <c:pt idx="94">
                  <c:v>83.980223667972979</c:v>
                </c:pt>
                <c:pt idx="95">
                  <c:v>84.158080269284682</c:v>
                </c:pt>
                <c:pt idx="96">
                  <c:v>84.335775651209417</c:v>
                </c:pt>
                <c:pt idx="97">
                  <c:v>84.513310245856459</c:v>
                </c:pt>
                <c:pt idx="98">
                  <c:v>84.690684483819439</c:v>
                </c:pt>
                <c:pt idx="99">
                  <c:v>84.867898794183731</c:v>
                </c:pt>
                <c:pt idx="100">
                  <c:v>85.044953604533816</c:v>
                </c:pt>
                <c:pt idx="101">
                  <c:v>86.806762212534053</c:v>
                </c:pt>
                <c:pt idx="102">
                  <c:v>88.55289525556357</c:v>
                </c:pt>
                <c:pt idx="103">
                  <c:v>90.283766635504534</c:v>
                </c:pt>
                <c:pt idx="104">
                  <c:v>91.999776159803488</c:v>
                </c:pt>
                <c:pt idx="105">
                  <c:v>93.701310205679533</c:v>
                </c:pt>
                <c:pt idx="106">
                  <c:v>95.388742345855647</c:v>
                </c:pt>
                <c:pt idx="107">
                  <c:v>97.062433938476502</c:v>
                </c:pt>
                <c:pt idx="108">
                  <c:v>98.722734683662352</c:v>
                </c:pt>
                <c:pt idx="109">
                  <c:v>100.36998314895504</c:v>
                </c:pt>
                <c:pt idx="110">
                  <c:v>102.00450726573526</c:v>
                </c:pt>
                <c:pt idx="111">
                  <c:v>103.62662479852931</c:v>
                </c:pt>
                <c:pt idx="112">
                  <c:v>105.23664378897702</c:v>
                </c:pt>
                <c:pt idx="113">
                  <c:v>106.83486297609801</c:v>
                </c:pt>
                <c:pt idx="114">
                  <c:v>108.42157219437122</c:v>
                </c:pt>
                <c:pt idx="115">
                  <c:v>109.99705275103014</c:v>
                </c:pt>
                <c:pt idx="116">
                  <c:v>111.5615777838736</c:v>
                </c:pt>
                <c:pt idx="117">
                  <c:v>113.11541260079751</c:v>
                </c:pt>
                <c:pt idx="118">
                  <c:v>114.65881500216655</c:v>
                </c:pt>
                <c:pt idx="119">
                  <c:v>116.19203558706511</c:v>
                </c:pt>
                <c:pt idx="120">
                  <c:v>117.71531804439384</c:v>
                </c:pt>
                <c:pt idx="121">
                  <c:v>119.22889942971074</c:v>
                </c:pt>
                <c:pt idx="122">
                  <c:v>120.73301042865363</c:v>
                </c:pt>
                <c:pt idx="123">
                  <c:v>122.2278756077238</c:v>
                </c:pt>
                <c:pt idx="124">
                  <c:v>123.71371365315764</c:v>
                </c:pt>
                <c:pt idx="125">
                  <c:v>125.19073759856435</c:v>
                </c:pt>
                <c:pt idx="126">
                  <c:v>126.65915504196282</c:v>
                </c:pt>
                <c:pt idx="127">
                  <c:v>128.11916835280871</c:v>
                </c:pt>
                <c:pt idx="128">
                  <c:v>129.57097486956457</c:v>
                </c:pt>
                <c:pt idx="129">
                  <c:v>131.01476708832922</c:v>
                </c:pt>
                <c:pt idx="130">
                  <c:v>132.45073284301031</c:v>
                </c:pt>
                <c:pt idx="131">
                  <c:v>133.87905547749199</c:v>
                </c:pt>
                <c:pt idx="132">
                  <c:v>135.2999140102219</c:v>
                </c:pt>
                <c:pt idx="133">
                  <c:v>136.71348329161404</c:v>
                </c:pt>
                <c:pt idx="134">
                  <c:v>138.11993415463979</c:v>
                </c:pt>
                <c:pt idx="135">
                  <c:v>139.51943355895565</c:v>
                </c:pt>
                <c:pt idx="136">
                  <c:v>140.91214472889499</c:v>
                </c:pt>
                <c:pt idx="137">
                  <c:v>142.29822728563022</c:v>
                </c:pt>
                <c:pt idx="138">
                  <c:v>143.67783737379355</c:v>
                </c:pt>
                <c:pt idx="139">
                  <c:v>145.05112778282586</c:v>
                </c:pt>
                <c:pt idx="140">
                  <c:v>146.41824806330709</c:v>
                </c:pt>
                <c:pt idx="141">
                  <c:v>147.77934463850553</c:v>
                </c:pt>
                <c:pt idx="142">
                  <c:v>149.13456091136871</c:v>
                </c:pt>
                <c:pt idx="143">
                  <c:v>150.48403736716432</c:v>
                </c:pt>
                <c:pt idx="144">
                  <c:v>151.82791167196669</c:v>
                </c:pt>
                <c:pt idx="145">
                  <c:v>153.16631876717142</c:v>
                </c:pt>
                <c:pt idx="146">
                  <c:v>154.49939096020893</c:v>
                </c:pt>
                <c:pt idx="147">
                  <c:v>155.82725801161638</c:v>
                </c:pt>
                <c:pt idx="148">
                  <c:v>157.1500472186159</c:v>
                </c:pt>
                <c:pt idx="149">
                  <c:v>158.46788349533702</c:v>
                </c:pt>
                <c:pt idx="150">
                  <c:v>159.78088944981073</c:v>
                </c:pt>
                <c:pt idx="151">
                  <c:v>161.08918545785215</c:v>
                </c:pt>
                <c:pt idx="152">
                  <c:v>162.39288973393988</c:v>
                </c:pt>
                <c:pt idx="153">
                  <c:v>163.69211839918927</c:v>
                </c:pt>
                <c:pt idx="154">
                  <c:v>164.98698554650815</c:v>
                </c:pt>
                <c:pt idx="155">
                  <c:v>166.27760330301314</c:v>
                </c:pt>
                <c:pt idx="156">
                  <c:v>167.56408188977539</c:v>
                </c:pt>
                <c:pt idx="157">
                  <c:v>168.84652967895394</c:v>
                </c:pt>
                <c:pt idx="158">
                  <c:v>170.12505324836488</c:v>
                </c:pt>
                <c:pt idx="159">
                  <c:v>171.39975743352366</c:v>
                </c:pt>
                <c:pt idx="160">
                  <c:v>172.67074537718597</c:v>
                </c:pt>
                <c:pt idx="161">
                  <c:v>173.93811857640074</c:v>
                </c:pt>
                <c:pt idx="162">
                  <c:v>175.20197692707578</c:v>
                </c:pt>
                <c:pt idx="163">
                  <c:v>176.46241876604162</c:v>
                </c:pt>
                <c:pt idx="164">
                  <c:v>177.7195409105841</c:v>
                </c:pt>
                <c:pt idx="165">
                  <c:v>178.97343869539827</c:v>
                </c:pt>
                <c:pt idx="166">
                  <c:v>180.22420600689702</c:v>
                </c:pt>
                <c:pt idx="167">
                  <c:v>181.4719353147859</c:v>
                </c:pt>
                <c:pt idx="168">
                  <c:v>182.71671770079075</c:v>
                </c:pt>
                <c:pt idx="169">
                  <c:v>183.95864288439682</c:v>
                </c:pt>
                <c:pt idx="170">
                  <c:v>185.19779924542513</c:v>
                </c:pt>
                <c:pt idx="171">
                  <c:v>186.4342738432353</c:v>
                </c:pt>
                <c:pt idx="172">
                  <c:v>187.66815243230093</c:v>
                </c:pt>
                <c:pt idx="173">
                  <c:v>188.89951947385305</c:v>
                </c:pt>
                <c:pt idx="174">
                  <c:v>190.12845814323035</c:v>
                </c:pt>
                <c:pt idx="175">
                  <c:v>191.35505033250601</c:v>
                </c:pt>
                <c:pt idx="176">
                  <c:v>192.57937664788287</c:v>
                </c:pt>
                <c:pt idx="177">
                  <c:v>193.80151640125572</c:v>
                </c:pt>
                <c:pt idx="178">
                  <c:v>195.02154759523214</c:v>
                </c:pt>
                <c:pt idx="179">
                  <c:v>196.2395469007771</c:v>
                </c:pt>
                <c:pt idx="180">
                  <c:v>197.45558962650048</c:v>
                </c:pt>
                <c:pt idx="181">
                  <c:v>198.66974967843743</c:v>
                </c:pt>
                <c:pt idx="182">
                  <c:v>199.88209950897721</c:v>
                </c:pt>
                <c:pt idx="183">
                  <c:v>201.09271005337592</c:v>
                </c:pt>
                <c:pt idx="184">
                  <c:v>202.30165065204275</c:v>
                </c:pt>
                <c:pt idx="185">
                  <c:v>203.50898895652224</c:v>
                </c:pt>
                <c:pt idx="186">
                  <c:v>204.71479081681673</c:v>
                </c:pt>
                <c:pt idx="187">
                  <c:v>205.91912014741987</c:v>
                </c:pt>
                <c:pt idx="188">
                  <c:v>207.12203876919773</c:v>
                </c:pt>
                <c:pt idx="189">
                  <c:v>208.32360622410593</c:v>
                </c:pt>
                <c:pt idx="190">
                  <c:v>209.52387955974842</c:v>
                </c:pt>
                <c:pt idx="191">
                  <c:v>210.72291308107341</c:v>
                </c:pt>
                <c:pt idx="192">
                  <c:v>211.92075806721664</c:v>
                </c:pt>
                <c:pt idx="193">
                  <c:v>213.11746245282407</c:v>
                </c:pt>
                <c:pt idx="194">
                  <c:v>214.31307047532289</c:v>
                </c:pt>
                <c:pt idx="195">
                  <c:v>215.50762229273528</c:v>
                </c:pt>
                <c:pt idx="196">
                  <c:v>216.70115358081171</c:v>
                </c:pt>
                <c:pt idx="197">
                  <c:v>217.89369512332391</c:v>
                </c:pt>
                <c:pt idx="198">
                  <c:v>219.08527241476062</c:v>
                </c:pt>
                <c:pt idx="199">
                  <c:v>220.27590529941116</c:v>
                </c:pt>
                <c:pt idx="200">
                  <c:v>221.46560767353873</c:v>
                </c:pt>
                <c:pt idx="201">
                  <c:v>222.65438727664099</c:v>
                </c:pt>
                <c:pt idx="202">
                  <c:v>223.84224559280608</c:v>
                </c:pt>
                <c:pt idx="203">
                  <c:v>225.02917787412292</c:v>
                </c:pt>
                <c:pt idx="204">
                  <c:v>226.21517328652152</c:v>
                </c:pt>
                <c:pt idx="205">
                  <c:v>227.40021516673235</c:v>
                </c:pt>
                <c:pt idx="206">
                  <c:v>228.58428136974084</c:v>
                </c:pt>
                <c:pt idx="207">
                  <c:v>229.76734468079778</c:v>
                </c:pt>
                <c:pt idx="208">
                  <c:v>230.94937326506496</c:v>
                </c:pt>
                <c:pt idx="209">
                  <c:v>232.13033113052589</c:v>
                </c:pt>
                <c:pt idx="210">
                  <c:v>233.31017858449084</c:v>
                </c:pt>
                <c:pt idx="211">
                  <c:v>234.48887266947798</c:v>
                </c:pt>
                <c:pt idx="212">
                  <c:v>235.6663675694144</c:v>
                </c:pt>
                <c:pt idx="213">
                  <c:v>236.84261498139239</c:v>
                </c:pt>
                <c:pt idx="214">
                  <c:v>238.01756445143874</c:v>
                </c:pt>
                <c:pt idx="215">
                  <c:v>239.191163674964</c:v>
                </c:pt>
                <c:pt idx="216">
                  <c:v>240.36335876392974</c:v>
                </c:pt>
                <c:pt idx="217">
                  <c:v>241.5340944835138</c:v>
                </c:pt>
                <c:pt idx="218">
                  <c:v>242.70331446135671</c:v>
                </c:pt>
                <c:pt idx="219">
                  <c:v>243.87096137249208</c:v>
                </c:pt>
                <c:pt idx="220">
                  <c:v>245.03697710291243</c:v>
                </c:pt>
                <c:pt idx="221">
                  <c:v>246.20130289448153</c:v>
                </c:pt>
                <c:pt idx="222">
                  <c:v>247.36387947362317</c:v>
                </c:pt>
                <c:pt idx="223">
                  <c:v>248.52464716593099</c:v>
                </c:pt>
                <c:pt idx="224">
                  <c:v>249.68354599856988</c:v>
                </c:pt>
                <c:pt idx="225">
                  <c:v>250.84051579208818</c:v>
                </c:pt>
                <c:pt idx="226">
                  <c:v>251.99549624303469</c:v>
                </c:pt>
                <c:pt idx="227">
                  <c:v>253.14842699857752</c:v>
                </c:pt>
                <c:pt idx="228">
                  <c:v>254.29924772414887</c:v>
                </c:pt>
                <c:pt idx="229">
                  <c:v>255.44789816499281</c:v>
                </c:pt>
                <c:pt idx="230">
                  <c:v>256.5943182023658</c:v>
                </c:pt>
                <c:pt idx="231">
                  <c:v>257.73844790503193</c:v>
                </c:pt>
                <c:pt idx="232">
                  <c:v>258.88022757660201</c:v>
                </c:pt>
                <c:pt idx="233">
                  <c:v>260.01959779918872</c:v>
                </c:pt>
                <c:pt idx="234">
                  <c:v>261.15649947378159</c:v>
                </c:pt>
                <c:pt idx="235">
                  <c:v>262.29087385769105</c:v>
                </c:pt>
                <c:pt idx="236">
                  <c:v>263.42266259936099</c:v>
                </c:pt>
                <c:pt idx="237">
                  <c:v>264.55180777080943</c:v>
                </c:pt>
                <c:pt idx="238">
                  <c:v>265.6782518979216</c:v>
                </c:pt>
                <c:pt idx="239">
                  <c:v>266.80193798878997</c:v>
                </c:pt>
                <c:pt idx="240">
                  <c:v>267.92280956027042</c:v>
                </c:pt>
                <c:pt idx="241">
                  <c:v>269.04081066290189</c:v>
                </c:pt>
                <c:pt idx="242">
                  <c:v>270.1558859043185</c:v>
                </c:pt>
                <c:pt idx="243">
                  <c:v>271.2679804712667</c:v>
                </c:pt>
                <c:pt idx="244">
                  <c:v>272.37704015032631</c:v>
                </c:pt>
                <c:pt idx="245">
                  <c:v>273.48301134742275</c:v>
                </c:pt>
                <c:pt idx="246">
                  <c:v>274.5858411062074</c:v>
                </c:pt>
                <c:pt idx="247">
                  <c:v>275.68547712537412</c:v>
                </c:pt>
                <c:pt idx="248">
                  <c:v>276.78186777497194</c:v>
                </c:pt>
                <c:pt idx="249">
                  <c:v>277.87496211176835</c:v>
                </c:pt>
                <c:pt idx="250">
                  <c:v>278.96470989371096</c:v>
                </c:pt>
                <c:pt idx="251">
                  <c:v>280.05106159353045</c:v>
                </c:pt>
                <c:pt idx="252">
                  <c:v>281.13396841152365</c:v>
                </c:pt>
                <c:pt idx="253">
                  <c:v>282.21338228755212</c:v>
                </c:pt>
                <c:pt idx="254">
                  <c:v>283.28925591228722</c:v>
                </c:pt>
                <c:pt idx="255">
                  <c:v>284.36154273773116</c:v>
                </c:pt>
                <c:pt idx="256">
                  <c:v>285.43019698704006</c:v>
                </c:pt>
                <c:pt idx="257">
                  <c:v>286.49517366367331</c:v>
                </c:pt>
                <c:pt idx="258">
                  <c:v>287.55642855989134</c:v>
                </c:pt>
                <c:pt idx="259">
                  <c:v>288.61391826462295</c:v>
                </c:pt>
                <c:pt idx="260">
                  <c:v>289.66760017072085</c:v>
                </c:pt>
                <c:pt idx="261">
                  <c:v>290.71743248162346</c:v>
                </c:pt>
                <c:pt idx="262">
                  <c:v>291.76337421744029</c:v>
                </c:pt>
                <c:pt idx="263">
                  <c:v>292.80538522047607</c:v>
                </c:pt>
                <c:pt idx="264">
                  <c:v>293.84342616020939</c:v>
                </c:pt>
                <c:pt idx="265">
                  <c:v>294.87745853773959</c:v>
                </c:pt>
                <c:pt idx="266">
                  <c:v>295.90744468971587</c:v>
                </c:pt>
                <c:pt idx="267">
                  <c:v>296.933347791762</c:v>
                </c:pt>
                <c:pt idx="268">
                  <c:v>297.95513186140857</c:v>
                </c:pt>
                <c:pt idx="269">
                  <c:v>298.97276176054589</c:v>
                </c:pt>
                <c:pt idx="270">
                  <c:v>299.98620319740871</c:v>
                </c:pt>
                <c:pt idx="271">
                  <c:v>300.9954227281047</c:v>
                </c:pt>
                <c:pt idx="272">
                  <c:v>302.00038775769775</c:v>
                </c:pt>
                <c:pt idx="273">
                  <c:v>303.00106654085732</c:v>
                </c:pt>
                <c:pt idx="274">
                  <c:v>303.99742818208438</c:v>
                </c:pt>
                <c:pt idx="275">
                  <c:v>304.98944263552482</c:v>
                </c:pt>
                <c:pt idx="276">
                  <c:v>305.9770807043808</c:v>
                </c:pt>
                <c:pt idx="277">
                  <c:v>306.96031403993004</c:v>
                </c:pt>
                <c:pt idx="278">
                  <c:v>307.93911514016361</c:v>
                </c:pt>
                <c:pt idx="279">
                  <c:v>308.91345734805208</c:v>
                </c:pt>
                <c:pt idx="280">
                  <c:v>309.88331484945019</c:v>
                </c:pt>
                <c:pt idx="281">
                  <c:v>310.84866267064967</c:v>
                </c:pt>
                <c:pt idx="282">
                  <c:v>311.8094766755903</c:v>
                </c:pt>
                <c:pt idx="283">
                  <c:v>312.7657335627386</c:v>
                </c:pt>
                <c:pt idx="284">
                  <c:v>313.71741086164417</c:v>
                </c:pt>
                <c:pt idx="285">
                  <c:v>314.66448692918283</c:v>
                </c:pt>
                <c:pt idx="286">
                  <c:v>315.60694094549649</c:v>
                </c:pt>
                <c:pt idx="287">
                  <c:v>316.54475290963893</c:v>
                </c:pt>
                <c:pt idx="288">
                  <c:v>317.47790363493669</c:v>
                </c:pt>
                <c:pt idx="289">
                  <c:v>318.40637474407504</c:v>
                </c:pt>
                <c:pt idx="290">
                  <c:v>319.33014866391733</c:v>
                </c:pt>
                <c:pt idx="291">
                  <c:v>320.24920862006758</c:v>
                </c:pt>
                <c:pt idx="292">
                  <c:v>321.16353863118536</c:v>
                </c:pt>
                <c:pt idx="293">
                  <c:v>322.07312350306137</c:v>
                </c:pt>
                <c:pt idx="294">
                  <c:v>322.97794882246359</c:v>
                </c:pt>
                <c:pt idx="295">
                  <c:v>323.87800095076187</c:v>
                </c:pt>
                <c:pt idx="296">
                  <c:v>324.77326701734069</c:v>
                </c:pt>
                <c:pt idx="297">
                  <c:v>325.66373491280808</c:v>
                </c:pt>
                <c:pt idx="298">
                  <c:v>326.54939328200959</c:v>
                </c:pt>
                <c:pt idx="299">
                  <c:v>327.43023151685594</c:v>
                </c:pt>
                <c:pt idx="300">
                  <c:v>328.30623974897253</c:v>
                </c:pt>
                <c:pt idx="301">
                  <c:v>329.17740884217932</c:v>
                </c:pt>
                <c:pt idx="302">
                  <c:v>330.04373038480924</c:v>
                </c:pt>
                <c:pt idx="303">
                  <c:v>330.90519668187318</c:v>
                </c:pt>
                <c:pt idx="304">
                  <c:v>331.76180074707992</c:v>
                </c:pt>
                <c:pt idx="305">
                  <c:v>332.6135362947183</c:v>
                </c:pt>
                <c:pt idx="306">
                  <c:v>333.46039773141007</c:v>
                </c:pt>
                <c:pt idx="307">
                  <c:v>334.30238014774062</c:v>
                </c:pt>
                <c:pt idx="308">
                  <c:v>335.13947930977537</c:v>
                </c:pt>
                <c:pt idx="309">
                  <c:v>335.97169165046944</c:v>
                </c:pt>
                <c:pt idx="310">
                  <c:v>336.79901426097729</c:v>
                </c:pt>
                <c:pt idx="311">
                  <c:v>337.62144488187027</c:v>
                </c:pt>
                <c:pt idx="312">
                  <c:v>338.43898189426869</c:v>
                </c:pt>
                <c:pt idx="313">
                  <c:v>339.25162431089535</c:v>
                </c:pt>
                <c:pt idx="314">
                  <c:v>340.05937176705754</c:v>
                </c:pt>
                <c:pt idx="315">
                  <c:v>340.86222451156385</c:v>
                </c:pt>
                <c:pt idx="316">
                  <c:v>341.66018339758273</c:v>
                </c:pt>
                <c:pt idx="317">
                  <c:v>342.4532498734489</c:v>
                </c:pt>
                <c:pt idx="318">
                  <c:v>343.24142597342365</c:v>
                </c:pt>
                <c:pt idx="319">
                  <c:v>344.02471430841575</c:v>
                </c:pt>
                <c:pt idx="320">
                  <c:v>344.80311805666832</c:v>
                </c:pt>
                <c:pt idx="321">
                  <c:v>345.57664095441783</c:v>
                </c:pt>
                <c:pt idx="322">
                  <c:v>346.34528728653072</c:v>
                </c:pt>
                <c:pt idx="323">
                  <c:v>347.10906187712339</c:v>
                </c:pt>
                <c:pt idx="324">
                  <c:v>347.86797008017061</c:v>
                </c:pt>
                <c:pt idx="325">
                  <c:v>348.6220177701079</c:v>
                </c:pt>
                <c:pt idx="326">
                  <c:v>349.37121133243295</c:v>
                </c:pt>
                <c:pt idx="327">
                  <c:v>350.11555765431069</c:v>
                </c:pt>
                <c:pt idx="328">
                  <c:v>350.85506411518742</c:v>
                </c:pt>
                <c:pt idx="329">
                  <c:v>351.5897385774179</c:v>
                </c:pt>
                <c:pt idx="330">
                  <c:v>352.31958937691081</c:v>
                </c:pt>
                <c:pt idx="331">
                  <c:v>353.04462531379608</c:v>
                </c:pt>
                <c:pt idx="332">
                  <c:v>353.76485564311889</c:v>
                </c:pt>
                <c:pt idx="333">
                  <c:v>354.48029006556447</c:v>
                </c:pt>
                <c:pt idx="334">
                  <c:v>355.19093871821718</c:v>
                </c:pt>
                <c:pt idx="335">
                  <c:v>355.89681216535803</c:v>
                </c:pt>
                <c:pt idx="336">
                  <c:v>356.59792138930453</c:v>
                </c:pt>
                <c:pt idx="337">
                  <c:v>357.29427778129565</c:v>
                </c:pt>
                <c:pt idx="338">
                  <c:v>357.98589313242638</c:v>
                </c:pt>
                <c:pt idx="339">
                  <c:v>358.67277962463413</c:v>
                </c:pt>
                <c:pt idx="340">
                  <c:v>359.35494982174072</c:v>
                </c:pt>
                <c:pt idx="341">
                  <c:v>360.03241666055283</c:v>
                </c:pt>
                <c:pt idx="342">
                  <c:v>360.70519344202381</c:v>
                </c:pt>
                <c:pt idx="343">
                  <c:v>361.37329382247947</c:v>
                </c:pt>
                <c:pt idx="344">
                  <c:v>362.03673180491069</c:v>
                </c:pt>
                <c:pt idx="345">
                  <c:v>362.6955217303352</c:v>
                </c:pt>
                <c:pt idx="346">
                  <c:v>363.34967826923088</c:v>
                </c:pt>
                <c:pt idx="347">
                  <c:v>363.99921641304331</c:v>
                </c:pt>
                <c:pt idx="348">
                  <c:v>364.64415146576886</c:v>
                </c:pt>
                <c:pt idx="349">
                  <c:v>365.28449903561625</c:v>
                </c:pt>
                <c:pt idx="350">
                  <c:v>365.92027502674796</c:v>
                </c:pt>
                <c:pt idx="351">
                  <c:v>366.55149563110348</c:v>
                </c:pt>
                <c:pt idx="352">
                  <c:v>367.17817732030608</c:v>
                </c:pt>
                <c:pt idx="353">
                  <c:v>367.80033683765475</c:v>
                </c:pt>
                <c:pt idx="354">
                  <c:v>368.41799119020277</c:v>
                </c:pt>
                <c:pt idx="355">
                  <c:v>369.03115764092439</c:v>
                </c:pt>
                <c:pt idx="356">
                  <c:v>369.63985370097072</c:v>
                </c:pt>
                <c:pt idx="357">
                  <c:v>370.24409712201617</c:v>
                </c:pt>
                <c:pt idx="358">
                  <c:v>370.84390588869672</c:v>
                </c:pt>
                <c:pt idx="359">
                  <c:v>371.43929821114068</c:v>
                </c:pt>
                <c:pt idx="360">
                  <c:v>372.03029251759318</c:v>
                </c:pt>
                <c:pt idx="361">
                  <c:v>372.61690744713496</c:v>
                </c:pt>
                <c:pt idx="362">
                  <c:v>373.19916184249655</c:v>
                </c:pt>
                <c:pt idx="363">
                  <c:v>373.77707474296835</c:v>
                </c:pt>
                <c:pt idx="364">
                  <c:v>374.35066537740693</c:v>
                </c:pt>
                <c:pt idx="365">
                  <c:v>374.91995315733857</c:v>
                </c:pt>
                <c:pt idx="366">
                  <c:v>375.48495767016038</c:v>
                </c:pt>
                <c:pt idx="367">
                  <c:v>376.04569867243879</c:v>
                </c:pt>
                <c:pt idx="368">
                  <c:v>376.60219608330669</c:v>
                </c:pt>
                <c:pt idx="369">
                  <c:v>377.15446997795851</c:v>
                </c:pt>
                <c:pt idx="370">
                  <c:v>377.70254058124414</c:v>
                </c:pt>
                <c:pt idx="371">
                  <c:v>378.24642826136125</c:v>
                </c:pt>
                <c:pt idx="372">
                  <c:v>378.78615352364648</c:v>
                </c:pt>
                <c:pt idx="373">
                  <c:v>379.32173700446526</c:v>
                </c:pt>
                <c:pt idx="374">
                  <c:v>379.85319946520002</c:v>
                </c:pt>
                <c:pt idx="375">
                  <c:v>380.38056178633713</c:v>
                </c:pt>
                <c:pt idx="376">
                  <c:v>380.90384496165194</c:v>
                </c:pt>
                <c:pt idx="377">
                  <c:v>381.42307009249191</c:v>
                </c:pt>
                <c:pt idx="378">
                  <c:v>381.9382583821577</c:v>
                </c:pt>
                <c:pt idx="379">
                  <c:v>382.44943113038124</c:v>
                </c:pt>
                <c:pt idx="380">
                  <c:v>382.95660972790137</c:v>
                </c:pt>
                <c:pt idx="381">
                  <c:v>383.45981565113578</c:v>
                </c:pt>
                <c:pt idx="382">
                  <c:v>383.95907045694929</c:v>
                </c:pt>
                <c:pt idx="383">
                  <c:v>384.45439577751779</c:v>
                </c:pt>
                <c:pt idx="384">
                  <c:v>384.9458133152873</c:v>
                </c:pt>
                <c:pt idx="385">
                  <c:v>385.43334483802766</c:v>
                </c:pt>
                <c:pt idx="386">
                  <c:v>385.9170121739802</c:v>
                </c:pt>
                <c:pt idx="387">
                  <c:v>386.39683720709877</c:v>
                </c:pt>
                <c:pt idx="388">
                  <c:v>386.39683720709877</c:v>
                </c:pt>
                <c:pt idx="389">
                  <c:v>386.39683720709877</c:v>
                </c:pt>
                <c:pt idx="390">
                  <c:v>386.39683720709877</c:v>
                </c:pt>
                <c:pt idx="391">
                  <c:v>386.39683720709877</c:v>
                </c:pt>
                <c:pt idx="392">
                  <c:v>386.39683720709877</c:v>
                </c:pt>
                <c:pt idx="393">
                  <c:v>386.39683720709877</c:v>
                </c:pt>
                <c:pt idx="394">
                  <c:v>386.39683720709877</c:v>
                </c:pt>
                <c:pt idx="395">
                  <c:v>386.39683720709877</c:v>
                </c:pt>
                <c:pt idx="396">
                  <c:v>386.39683720709877</c:v>
                </c:pt>
                <c:pt idx="397">
                  <c:v>386.39683720709877</c:v>
                </c:pt>
                <c:pt idx="398">
                  <c:v>386.39683720709877</c:v>
                </c:pt>
                <c:pt idx="399">
                  <c:v>386.39683720709877</c:v>
                </c:pt>
                <c:pt idx="400">
                  <c:v>386.39683720709877</c:v>
                </c:pt>
                <c:pt idx="401">
                  <c:v>386.39683720709877</c:v>
                </c:pt>
                <c:pt idx="402">
                  <c:v>386.39683720709877</c:v>
                </c:pt>
                <c:pt idx="403">
                  <c:v>386.39683720709877</c:v>
                </c:pt>
                <c:pt idx="404">
                  <c:v>386.39683720709877</c:v>
                </c:pt>
                <c:pt idx="405">
                  <c:v>386.39683720709877</c:v>
                </c:pt>
                <c:pt idx="406">
                  <c:v>386.39683720709877</c:v>
                </c:pt>
                <c:pt idx="407">
                  <c:v>386.39683720709877</c:v>
                </c:pt>
                <c:pt idx="408">
                  <c:v>386.39683720709877</c:v>
                </c:pt>
                <c:pt idx="409">
                  <c:v>386.39683720709877</c:v>
                </c:pt>
                <c:pt idx="410">
                  <c:v>386.39683720709877</c:v>
                </c:pt>
                <c:pt idx="411">
                  <c:v>386.39683720709877</c:v>
                </c:pt>
                <c:pt idx="412">
                  <c:v>386.39683720709877</c:v>
                </c:pt>
                <c:pt idx="413">
                  <c:v>386.39683720709877</c:v>
                </c:pt>
                <c:pt idx="414">
                  <c:v>386.39683720709877</c:v>
                </c:pt>
                <c:pt idx="415">
                  <c:v>386.39683720709877</c:v>
                </c:pt>
                <c:pt idx="416">
                  <c:v>386.39683720709877</c:v>
                </c:pt>
                <c:pt idx="417">
                  <c:v>386.39683720709877</c:v>
                </c:pt>
                <c:pt idx="418">
                  <c:v>386.39683720709877</c:v>
                </c:pt>
                <c:pt idx="419">
                  <c:v>386.39683720709877</c:v>
                </c:pt>
                <c:pt idx="420">
                  <c:v>386.39683720709877</c:v>
                </c:pt>
                <c:pt idx="421">
                  <c:v>386.39683720709877</c:v>
                </c:pt>
                <c:pt idx="422">
                  <c:v>386.39683720709877</c:v>
                </c:pt>
                <c:pt idx="423">
                  <c:v>386.39683720709877</c:v>
                </c:pt>
                <c:pt idx="424">
                  <c:v>386.39683720709877</c:v>
                </c:pt>
                <c:pt idx="425">
                  <c:v>386.39683720709877</c:v>
                </c:pt>
                <c:pt idx="426">
                  <c:v>386.39683720709877</c:v>
                </c:pt>
                <c:pt idx="427">
                  <c:v>386.39683720709877</c:v>
                </c:pt>
                <c:pt idx="428">
                  <c:v>386.39683720709877</c:v>
                </c:pt>
                <c:pt idx="429">
                  <c:v>386.39683720709877</c:v>
                </c:pt>
                <c:pt idx="430">
                  <c:v>386.39683720709877</c:v>
                </c:pt>
                <c:pt idx="431">
                  <c:v>386.39683720709877</c:v>
                </c:pt>
                <c:pt idx="432">
                  <c:v>386.39683720709877</c:v>
                </c:pt>
                <c:pt idx="433">
                  <c:v>386.39683720709877</c:v>
                </c:pt>
                <c:pt idx="434">
                  <c:v>386.39683720709877</c:v>
                </c:pt>
                <c:pt idx="435">
                  <c:v>386.39683720709877</c:v>
                </c:pt>
                <c:pt idx="436">
                  <c:v>386.39683720709877</c:v>
                </c:pt>
                <c:pt idx="437">
                  <c:v>386.39683720709877</c:v>
                </c:pt>
                <c:pt idx="438">
                  <c:v>386.39683720709877</c:v>
                </c:pt>
                <c:pt idx="439">
                  <c:v>386.39683720709877</c:v>
                </c:pt>
                <c:pt idx="440">
                  <c:v>386.39683720709877</c:v>
                </c:pt>
                <c:pt idx="441">
                  <c:v>386.39683720709877</c:v>
                </c:pt>
                <c:pt idx="442">
                  <c:v>386.39683720709877</c:v>
                </c:pt>
                <c:pt idx="443">
                  <c:v>386.39683720709877</c:v>
                </c:pt>
                <c:pt idx="444">
                  <c:v>386.39683720709877</c:v>
                </c:pt>
                <c:pt idx="445">
                  <c:v>386.39683720709877</c:v>
                </c:pt>
                <c:pt idx="446">
                  <c:v>386.39683720709877</c:v>
                </c:pt>
                <c:pt idx="447">
                  <c:v>386.39683720709877</c:v>
                </c:pt>
                <c:pt idx="448">
                  <c:v>386.39683720709877</c:v>
                </c:pt>
                <c:pt idx="449">
                  <c:v>386.39683720709877</c:v>
                </c:pt>
                <c:pt idx="450">
                  <c:v>386.39683720709877</c:v>
                </c:pt>
                <c:pt idx="451">
                  <c:v>386.39683720709877</c:v>
                </c:pt>
                <c:pt idx="452">
                  <c:v>386.39683720709877</c:v>
                </c:pt>
                <c:pt idx="453">
                  <c:v>386.39683720709877</c:v>
                </c:pt>
                <c:pt idx="454">
                  <c:v>386.39683720709877</c:v>
                </c:pt>
                <c:pt idx="455">
                  <c:v>386.39683720709877</c:v>
                </c:pt>
                <c:pt idx="456">
                  <c:v>386.39683720709877</c:v>
                </c:pt>
                <c:pt idx="457">
                  <c:v>386.39683720709877</c:v>
                </c:pt>
                <c:pt idx="458">
                  <c:v>386.39683720709877</c:v>
                </c:pt>
                <c:pt idx="459">
                  <c:v>386.39683720709877</c:v>
                </c:pt>
                <c:pt idx="460">
                  <c:v>386.39683720709877</c:v>
                </c:pt>
                <c:pt idx="461">
                  <c:v>386.39683720709877</c:v>
                </c:pt>
                <c:pt idx="462">
                  <c:v>386.39683720709877</c:v>
                </c:pt>
                <c:pt idx="463">
                  <c:v>386.39683720709877</c:v>
                </c:pt>
                <c:pt idx="464">
                  <c:v>386.39683720709877</c:v>
                </c:pt>
                <c:pt idx="465">
                  <c:v>386.39683720709877</c:v>
                </c:pt>
                <c:pt idx="466">
                  <c:v>386.39683720709877</c:v>
                </c:pt>
                <c:pt idx="467">
                  <c:v>386.39683720709877</c:v>
                </c:pt>
                <c:pt idx="468">
                  <c:v>386.39683720709877</c:v>
                </c:pt>
                <c:pt idx="469">
                  <c:v>386.39683720709877</c:v>
                </c:pt>
                <c:pt idx="470">
                  <c:v>386.39683720709877</c:v>
                </c:pt>
                <c:pt idx="471">
                  <c:v>386.39683720709877</c:v>
                </c:pt>
                <c:pt idx="472">
                  <c:v>386.39683720709877</c:v>
                </c:pt>
                <c:pt idx="473">
                  <c:v>386.39683720709877</c:v>
                </c:pt>
                <c:pt idx="474">
                  <c:v>386.39683720709877</c:v>
                </c:pt>
                <c:pt idx="475">
                  <c:v>386.39683720709877</c:v>
                </c:pt>
                <c:pt idx="476">
                  <c:v>386.39683720709877</c:v>
                </c:pt>
                <c:pt idx="477">
                  <c:v>386.39683720709877</c:v>
                </c:pt>
                <c:pt idx="478">
                  <c:v>386.39683720709877</c:v>
                </c:pt>
                <c:pt idx="479">
                  <c:v>386.39683720709877</c:v>
                </c:pt>
                <c:pt idx="480">
                  <c:v>386.39683720709877</c:v>
                </c:pt>
                <c:pt idx="481">
                  <c:v>386.39683720709877</c:v>
                </c:pt>
                <c:pt idx="482">
                  <c:v>386.39683720709877</c:v>
                </c:pt>
                <c:pt idx="483">
                  <c:v>386.39683720709877</c:v>
                </c:pt>
                <c:pt idx="484">
                  <c:v>386.39683720709877</c:v>
                </c:pt>
                <c:pt idx="485">
                  <c:v>386.39683720709877</c:v>
                </c:pt>
                <c:pt idx="486">
                  <c:v>386.39683720709877</c:v>
                </c:pt>
                <c:pt idx="487">
                  <c:v>386.39683720709877</c:v>
                </c:pt>
                <c:pt idx="488">
                  <c:v>386.39683720709877</c:v>
                </c:pt>
                <c:pt idx="489">
                  <c:v>386.39683720709877</c:v>
                </c:pt>
                <c:pt idx="490">
                  <c:v>386.39683720709877</c:v>
                </c:pt>
                <c:pt idx="491">
                  <c:v>386.39683720709877</c:v>
                </c:pt>
                <c:pt idx="492">
                  <c:v>386.39683720709877</c:v>
                </c:pt>
                <c:pt idx="493">
                  <c:v>386.39683720709877</c:v>
                </c:pt>
                <c:pt idx="494">
                  <c:v>386.39683720709877</c:v>
                </c:pt>
                <c:pt idx="495">
                  <c:v>386.39683720709877</c:v>
                </c:pt>
                <c:pt idx="496">
                  <c:v>386.39683720709877</c:v>
                </c:pt>
                <c:pt idx="497">
                  <c:v>386.39683720709877</c:v>
                </c:pt>
                <c:pt idx="498">
                  <c:v>386.39683720709877</c:v>
                </c:pt>
                <c:pt idx="499">
                  <c:v>386.39683720709877</c:v>
                </c:pt>
                <c:pt idx="500">
                  <c:v>386.39683720709877</c:v>
                </c:pt>
                <c:pt idx="501">
                  <c:v>386.39683720709877</c:v>
                </c:pt>
                <c:pt idx="502">
                  <c:v>386.39683720709877</c:v>
                </c:pt>
                <c:pt idx="503">
                  <c:v>386.39683720709877</c:v>
                </c:pt>
                <c:pt idx="504">
                  <c:v>386.39683720709877</c:v>
                </c:pt>
                <c:pt idx="505">
                  <c:v>386.39683720709877</c:v>
                </c:pt>
                <c:pt idx="506">
                  <c:v>386.39683720709877</c:v>
                </c:pt>
                <c:pt idx="507">
                  <c:v>386.39683720709877</c:v>
                </c:pt>
                <c:pt idx="508">
                  <c:v>386.39683720709877</c:v>
                </c:pt>
                <c:pt idx="509">
                  <c:v>386.39683720709877</c:v>
                </c:pt>
                <c:pt idx="510">
                  <c:v>386.39683720709877</c:v>
                </c:pt>
                <c:pt idx="511">
                  <c:v>386.39683720709877</c:v>
                </c:pt>
                <c:pt idx="512">
                  <c:v>386.39683720709877</c:v>
                </c:pt>
                <c:pt idx="513">
                  <c:v>386.39683720709877</c:v>
                </c:pt>
                <c:pt idx="514">
                  <c:v>386.39683720709877</c:v>
                </c:pt>
                <c:pt idx="515">
                  <c:v>386.39683720709877</c:v>
                </c:pt>
                <c:pt idx="516">
                  <c:v>386.39683720709877</c:v>
                </c:pt>
                <c:pt idx="517">
                  <c:v>386.39683720709877</c:v>
                </c:pt>
                <c:pt idx="518">
                  <c:v>386.39683720709877</c:v>
                </c:pt>
                <c:pt idx="519">
                  <c:v>386.39683720709877</c:v>
                </c:pt>
                <c:pt idx="520">
                  <c:v>386.39683720709877</c:v>
                </c:pt>
                <c:pt idx="521">
                  <c:v>386.39683720709877</c:v>
                </c:pt>
                <c:pt idx="522">
                  <c:v>386.39683720709877</c:v>
                </c:pt>
                <c:pt idx="523">
                  <c:v>386.39683720709877</c:v>
                </c:pt>
                <c:pt idx="524">
                  <c:v>386.39683720709877</c:v>
                </c:pt>
                <c:pt idx="525">
                  <c:v>386.39683720709877</c:v>
                </c:pt>
                <c:pt idx="526">
                  <c:v>386.39683720709877</c:v>
                </c:pt>
                <c:pt idx="527">
                  <c:v>386.39683720709877</c:v>
                </c:pt>
                <c:pt idx="528">
                  <c:v>386.39683720709877</c:v>
                </c:pt>
                <c:pt idx="529">
                  <c:v>386.39683720709877</c:v>
                </c:pt>
                <c:pt idx="530">
                  <c:v>386.39683720709877</c:v>
                </c:pt>
                <c:pt idx="531">
                  <c:v>386.39683720709877</c:v>
                </c:pt>
                <c:pt idx="532">
                  <c:v>386.39683720709877</c:v>
                </c:pt>
                <c:pt idx="533">
                  <c:v>386.39683720709877</c:v>
                </c:pt>
                <c:pt idx="534">
                  <c:v>386.39683720709877</c:v>
                </c:pt>
                <c:pt idx="535">
                  <c:v>386.39683720709877</c:v>
                </c:pt>
                <c:pt idx="536">
                  <c:v>386.39683720709877</c:v>
                </c:pt>
                <c:pt idx="537">
                  <c:v>386.39683720709877</c:v>
                </c:pt>
                <c:pt idx="538">
                  <c:v>386.39683720709877</c:v>
                </c:pt>
                <c:pt idx="539">
                  <c:v>386.39683720709877</c:v>
                </c:pt>
                <c:pt idx="540">
                  <c:v>386.39683720709877</c:v>
                </c:pt>
                <c:pt idx="541">
                  <c:v>386.39683720709877</c:v>
                </c:pt>
                <c:pt idx="542">
                  <c:v>386.39683720709877</c:v>
                </c:pt>
                <c:pt idx="543">
                  <c:v>386.39683720709877</c:v>
                </c:pt>
                <c:pt idx="544">
                  <c:v>386.39683720709877</c:v>
                </c:pt>
                <c:pt idx="545">
                  <c:v>386.39683720709877</c:v>
                </c:pt>
                <c:pt idx="546">
                  <c:v>386.39683720709877</c:v>
                </c:pt>
                <c:pt idx="547">
                  <c:v>386.39683720709877</c:v>
                </c:pt>
                <c:pt idx="548">
                  <c:v>386.39683720709877</c:v>
                </c:pt>
                <c:pt idx="549">
                  <c:v>386.39683720709877</c:v>
                </c:pt>
                <c:pt idx="550">
                  <c:v>386.39683720709877</c:v>
                </c:pt>
                <c:pt idx="551">
                  <c:v>386.39683720709877</c:v>
                </c:pt>
                <c:pt idx="552">
                  <c:v>386.39683720709877</c:v>
                </c:pt>
                <c:pt idx="553">
                  <c:v>386.39683720709877</c:v>
                </c:pt>
                <c:pt idx="554">
                  <c:v>386.39683720709877</c:v>
                </c:pt>
                <c:pt idx="555">
                  <c:v>386.39683720709877</c:v>
                </c:pt>
                <c:pt idx="556">
                  <c:v>386.39683720709877</c:v>
                </c:pt>
                <c:pt idx="557">
                  <c:v>386.39683720709877</c:v>
                </c:pt>
                <c:pt idx="558">
                  <c:v>386.39683720709877</c:v>
                </c:pt>
                <c:pt idx="559">
                  <c:v>386.39683720709877</c:v>
                </c:pt>
                <c:pt idx="560">
                  <c:v>386.39683720709877</c:v>
                </c:pt>
                <c:pt idx="561">
                  <c:v>386.39683720709877</c:v>
                </c:pt>
                <c:pt idx="562">
                  <c:v>386.39683720709877</c:v>
                </c:pt>
                <c:pt idx="563">
                  <c:v>386.39683720709877</c:v>
                </c:pt>
                <c:pt idx="564">
                  <c:v>386.39683720709877</c:v>
                </c:pt>
                <c:pt idx="565">
                  <c:v>386.39683720709877</c:v>
                </c:pt>
                <c:pt idx="566">
                  <c:v>386.39683720709877</c:v>
                </c:pt>
                <c:pt idx="567">
                  <c:v>386.39683720709877</c:v>
                </c:pt>
                <c:pt idx="568">
                  <c:v>386.39683720709877</c:v>
                </c:pt>
                <c:pt idx="569">
                  <c:v>386.39683720709877</c:v>
                </c:pt>
                <c:pt idx="570">
                  <c:v>386.39683720709877</c:v>
                </c:pt>
                <c:pt idx="571">
                  <c:v>386.39683720709877</c:v>
                </c:pt>
                <c:pt idx="572">
                  <c:v>386.39683720709877</c:v>
                </c:pt>
                <c:pt idx="573">
                  <c:v>386.39683720709877</c:v>
                </c:pt>
                <c:pt idx="574">
                  <c:v>386.39683720709877</c:v>
                </c:pt>
                <c:pt idx="575">
                  <c:v>386.39683720709877</c:v>
                </c:pt>
                <c:pt idx="576">
                  <c:v>386.39683720709877</c:v>
                </c:pt>
                <c:pt idx="577">
                  <c:v>386.39683720709877</c:v>
                </c:pt>
                <c:pt idx="578">
                  <c:v>386.39683720709877</c:v>
                </c:pt>
                <c:pt idx="579">
                  <c:v>386.39683720709877</c:v>
                </c:pt>
                <c:pt idx="580">
                  <c:v>386.39683720709877</c:v>
                </c:pt>
                <c:pt idx="581">
                  <c:v>386.39683720709877</c:v>
                </c:pt>
                <c:pt idx="582">
                  <c:v>386.39683720709877</c:v>
                </c:pt>
                <c:pt idx="583">
                  <c:v>386.39683720709877</c:v>
                </c:pt>
                <c:pt idx="584">
                  <c:v>386.39683720709877</c:v>
                </c:pt>
                <c:pt idx="585">
                  <c:v>386.39683720709877</c:v>
                </c:pt>
                <c:pt idx="586">
                  <c:v>386.39683720709877</c:v>
                </c:pt>
                <c:pt idx="587">
                  <c:v>386.39683720709877</c:v>
                </c:pt>
                <c:pt idx="588">
                  <c:v>386.39683720709877</c:v>
                </c:pt>
                <c:pt idx="589">
                  <c:v>386.39683720709877</c:v>
                </c:pt>
                <c:pt idx="590">
                  <c:v>386.39683720709877</c:v>
                </c:pt>
                <c:pt idx="591">
                  <c:v>386.39683720709877</c:v>
                </c:pt>
                <c:pt idx="592">
                  <c:v>386.39683720709877</c:v>
                </c:pt>
                <c:pt idx="593">
                  <c:v>386.39683720709877</c:v>
                </c:pt>
                <c:pt idx="594">
                  <c:v>386.39683720709877</c:v>
                </c:pt>
                <c:pt idx="595">
                  <c:v>386.39683720709877</c:v>
                </c:pt>
                <c:pt idx="596">
                  <c:v>386.39683720709877</c:v>
                </c:pt>
                <c:pt idx="597">
                  <c:v>386.39683720709877</c:v>
                </c:pt>
                <c:pt idx="598">
                  <c:v>386.39683720709877</c:v>
                </c:pt>
                <c:pt idx="599">
                  <c:v>386.39683720709877</c:v>
                </c:pt>
                <c:pt idx="600">
                  <c:v>386.39683720709877</c:v>
                </c:pt>
                <c:pt idx="601">
                  <c:v>386.39683720709877</c:v>
                </c:pt>
                <c:pt idx="602">
                  <c:v>386.39683720709877</c:v>
                </c:pt>
                <c:pt idx="603">
                  <c:v>386.39683720709877</c:v>
                </c:pt>
                <c:pt idx="604">
                  <c:v>386.39683720709877</c:v>
                </c:pt>
                <c:pt idx="605">
                  <c:v>386.39683720709877</c:v>
                </c:pt>
                <c:pt idx="606">
                  <c:v>386.39683720709877</c:v>
                </c:pt>
                <c:pt idx="607">
                  <c:v>386.39683720709877</c:v>
                </c:pt>
                <c:pt idx="608">
                  <c:v>386.39683720709877</c:v>
                </c:pt>
                <c:pt idx="609">
                  <c:v>386.39683720709877</c:v>
                </c:pt>
                <c:pt idx="610">
                  <c:v>386.39683720709877</c:v>
                </c:pt>
                <c:pt idx="611">
                  <c:v>386.39683720709877</c:v>
                </c:pt>
                <c:pt idx="612">
                  <c:v>386.39683720709877</c:v>
                </c:pt>
                <c:pt idx="613">
                  <c:v>386.39683720709877</c:v>
                </c:pt>
                <c:pt idx="614">
                  <c:v>386.39683720709877</c:v>
                </c:pt>
                <c:pt idx="615">
                  <c:v>386.39683720709877</c:v>
                </c:pt>
                <c:pt idx="616">
                  <c:v>386.39683720709877</c:v>
                </c:pt>
                <c:pt idx="617">
                  <c:v>386.39683720709877</c:v>
                </c:pt>
                <c:pt idx="618">
                  <c:v>386.39683720709877</c:v>
                </c:pt>
                <c:pt idx="619">
                  <c:v>386.39683720709877</c:v>
                </c:pt>
                <c:pt idx="620">
                  <c:v>386.39683720709877</c:v>
                </c:pt>
                <c:pt idx="621">
                  <c:v>386.39683720709877</c:v>
                </c:pt>
                <c:pt idx="622">
                  <c:v>386.39683720709877</c:v>
                </c:pt>
                <c:pt idx="623">
                  <c:v>386.39683720709877</c:v>
                </c:pt>
                <c:pt idx="624">
                  <c:v>386.39683720709877</c:v>
                </c:pt>
                <c:pt idx="625">
                  <c:v>386.39683720709877</c:v>
                </c:pt>
                <c:pt idx="626">
                  <c:v>386.39683720709877</c:v>
                </c:pt>
                <c:pt idx="627">
                  <c:v>386.39683720709877</c:v>
                </c:pt>
                <c:pt idx="628">
                  <c:v>386.39683720709877</c:v>
                </c:pt>
                <c:pt idx="629">
                  <c:v>386.39683720709877</c:v>
                </c:pt>
                <c:pt idx="630">
                  <c:v>386.39683720709877</c:v>
                </c:pt>
                <c:pt idx="631">
                  <c:v>386.39683720709877</c:v>
                </c:pt>
                <c:pt idx="632">
                  <c:v>386.39683720709877</c:v>
                </c:pt>
                <c:pt idx="633">
                  <c:v>386.39683720709877</c:v>
                </c:pt>
                <c:pt idx="634">
                  <c:v>386.39683720709877</c:v>
                </c:pt>
                <c:pt idx="635">
                  <c:v>386.39683720709877</c:v>
                </c:pt>
                <c:pt idx="636">
                  <c:v>386.39683720709877</c:v>
                </c:pt>
                <c:pt idx="637">
                  <c:v>386.39683720709877</c:v>
                </c:pt>
                <c:pt idx="638">
                  <c:v>386.39683720709877</c:v>
                </c:pt>
                <c:pt idx="639">
                  <c:v>386.39683720709877</c:v>
                </c:pt>
                <c:pt idx="640">
                  <c:v>386.39683720709877</c:v>
                </c:pt>
                <c:pt idx="641">
                  <c:v>386.39683720709877</c:v>
                </c:pt>
                <c:pt idx="642">
                  <c:v>386.39683720709877</c:v>
                </c:pt>
                <c:pt idx="643">
                  <c:v>386.39683720709877</c:v>
                </c:pt>
                <c:pt idx="644">
                  <c:v>386.39683720709877</c:v>
                </c:pt>
                <c:pt idx="645">
                  <c:v>386.39683720709877</c:v>
                </c:pt>
                <c:pt idx="646">
                  <c:v>386.39683720709877</c:v>
                </c:pt>
                <c:pt idx="647">
                  <c:v>386.39683720709877</c:v>
                </c:pt>
                <c:pt idx="648">
                  <c:v>386.39683720709877</c:v>
                </c:pt>
                <c:pt idx="649">
                  <c:v>386.39683720709877</c:v>
                </c:pt>
                <c:pt idx="650">
                  <c:v>386.39683720709877</c:v>
                </c:pt>
                <c:pt idx="651">
                  <c:v>386.39683720709877</c:v>
                </c:pt>
                <c:pt idx="652">
                  <c:v>386.39683720709877</c:v>
                </c:pt>
                <c:pt idx="653">
                  <c:v>386.39683720709877</c:v>
                </c:pt>
                <c:pt idx="654">
                  <c:v>386.39683720709877</c:v>
                </c:pt>
                <c:pt idx="655">
                  <c:v>386.39683720709877</c:v>
                </c:pt>
                <c:pt idx="656">
                  <c:v>386.39683720709877</c:v>
                </c:pt>
                <c:pt idx="657">
                  <c:v>386.39683720709877</c:v>
                </c:pt>
                <c:pt idx="658">
                  <c:v>386.39683720709877</c:v>
                </c:pt>
                <c:pt idx="659">
                  <c:v>386.39683720709877</c:v>
                </c:pt>
                <c:pt idx="660">
                  <c:v>386.39683720709877</c:v>
                </c:pt>
                <c:pt idx="661">
                  <c:v>386.39683720709877</c:v>
                </c:pt>
                <c:pt idx="662">
                  <c:v>386.39683720709877</c:v>
                </c:pt>
                <c:pt idx="663">
                  <c:v>386.39683720709877</c:v>
                </c:pt>
                <c:pt idx="664">
                  <c:v>386.39683720709877</c:v>
                </c:pt>
                <c:pt idx="665">
                  <c:v>386.39683720709877</c:v>
                </c:pt>
                <c:pt idx="666">
                  <c:v>386.39683720709877</c:v>
                </c:pt>
                <c:pt idx="667">
                  <c:v>386.39683720709877</c:v>
                </c:pt>
                <c:pt idx="668">
                  <c:v>386.39683720709877</c:v>
                </c:pt>
                <c:pt idx="669">
                  <c:v>386.39683720709877</c:v>
                </c:pt>
                <c:pt idx="670">
                  <c:v>386.39683720709877</c:v>
                </c:pt>
                <c:pt idx="671">
                  <c:v>386.39683720709877</c:v>
                </c:pt>
                <c:pt idx="672">
                  <c:v>386.39683720709877</c:v>
                </c:pt>
                <c:pt idx="673">
                  <c:v>386.39683720709877</c:v>
                </c:pt>
                <c:pt idx="674">
                  <c:v>386.39683720709877</c:v>
                </c:pt>
                <c:pt idx="675">
                  <c:v>386.39683720709877</c:v>
                </c:pt>
                <c:pt idx="676">
                  <c:v>386.39683720709877</c:v>
                </c:pt>
                <c:pt idx="677">
                  <c:v>386.39683720709877</c:v>
                </c:pt>
                <c:pt idx="678">
                  <c:v>386.39683720709877</c:v>
                </c:pt>
                <c:pt idx="679">
                  <c:v>386.39683720709877</c:v>
                </c:pt>
                <c:pt idx="680">
                  <c:v>386.39683720709877</c:v>
                </c:pt>
                <c:pt idx="681">
                  <c:v>386.39683720709877</c:v>
                </c:pt>
                <c:pt idx="682">
                  <c:v>386.39683720709877</c:v>
                </c:pt>
                <c:pt idx="683">
                  <c:v>386.39683720709877</c:v>
                </c:pt>
                <c:pt idx="684">
                  <c:v>386.39683720709877</c:v>
                </c:pt>
                <c:pt idx="685">
                  <c:v>386.39683720709877</c:v>
                </c:pt>
                <c:pt idx="686">
                  <c:v>386.39683720709877</c:v>
                </c:pt>
                <c:pt idx="687">
                  <c:v>386.39683720709877</c:v>
                </c:pt>
                <c:pt idx="688">
                  <c:v>386.39683720709877</c:v>
                </c:pt>
                <c:pt idx="689">
                  <c:v>386.39683720709877</c:v>
                </c:pt>
                <c:pt idx="690">
                  <c:v>386.39683720709877</c:v>
                </c:pt>
                <c:pt idx="691">
                  <c:v>386.39683720709877</c:v>
                </c:pt>
                <c:pt idx="692">
                  <c:v>386.39683720709877</c:v>
                </c:pt>
                <c:pt idx="693">
                  <c:v>386.39683720709877</c:v>
                </c:pt>
                <c:pt idx="694">
                  <c:v>386.39683720709877</c:v>
                </c:pt>
                <c:pt idx="695">
                  <c:v>386.39683720709877</c:v>
                </c:pt>
                <c:pt idx="696">
                  <c:v>386.39683720709877</c:v>
                </c:pt>
                <c:pt idx="697">
                  <c:v>386.39683720709877</c:v>
                </c:pt>
                <c:pt idx="698">
                  <c:v>386.39683720709877</c:v>
                </c:pt>
                <c:pt idx="699">
                  <c:v>386.39683720709877</c:v>
                </c:pt>
                <c:pt idx="700">
                  <c:v>386.39683720709877</c:v>
                </c:pt>
                <c:pt idx="701">
                  <c:v>386.39683720709877</c:v>
                </c:pt>
                <c:pt idx="702">
                  <c:v>386.39683720709877</c:v>
                </c:pt>
                <c:pt idx="703">
                  <c:v>386.39683720709877</c:v>
                </c:pt>
                <c:pt idx="704">
                  <c:v>386.39683720709877</c:v>
                </c:pt>
                <c:pt idx="705">
                  <c:v>386.39683720709877</c:v>
                </c:pt>
                <c:pt idx="706">
                  <c:v>386.39683720709877</c:v>
                </c:pt>
                <c:pt idx="707">
                  <c:v>386.39683720709877</c:v>
                </c:pt>
                <c:pt idx="708">
                  <c:v>386.39683720709877</c:v>
                </c:pt>
                <c:pt idx="709">
                  <c:v>386.39683720709877</c:v>
                </c:pt>
                <c:pt idx="710">
                  <c:v>386.39683720709877</c:v>
                </c:pt>
                <c:pt idx="711">
                  <c:v>386.39683720709877</c:v>
                </c:pt>
                <c:pt idx="712">
                  <c:v>386.39683720709877</c:v>
                </c:pt>
                <c:pt idx="713">
                  <c:v>386.39683720709877</c:v>
                </c:pt>
                <c:pt idx="714">
                  <c:v>386.39683720709877</c:v>
                </c:pt>
                <c:pt idx="715">
                  <c:v>386.39683720709877</c:v>
                </c:pt>
                <c:pt idx="716">
                  <c:v>386.39683720709877</c:v>
                </c:pt>
                <c:pt idx="717">
                  <c:v>386.39683720709877</c:v>
                </c:pt>
                <c:pt idx="718">
                  <c:v>386.39683720709877</c:v>
                </c:pt>
                <c:pt idx="719">
                  <c:v>386.39683720709877</c:v>
                </c:pt>
                <c:pt idx="720">
                  <c:v>386.39683720709877</c:v>
                </c:pt>
                <c:pt idx="721">
                  <c:v>386.39683720709877</c:v>
                </c:pt>
                <c:pt idx="722">
                  <c:v>386.39683720709877</c:v>
                </c:pt>
                <c:pt idx="723">
                  <c:v>386.39683720709877</c:v>
                </c:pt>
                <c:pt idx="724">
                  <c:v>386.39683720709877</c:v>
                </c:pt>
                <c:pt idx="725">
                  <c:v>386.39683720709877</c:v>
                </c:pt>
                <c:pt idx="726">
                  <c:v>386.39683720709877</c:v>
                </c:pt>
                <c:pt idx="727">
                  <c:v>386.39683720709877</c:v>
                </c:pt>
                <c:pt idx="728">
                  <c:v>386.39683720709877</c:v>
                </c:pt>
                <c:pt idx="729">
                  <c:v>386.39683720709877</c:v>
                </c:pt>
                <c:pt idx="730">
                  <c:v>386.39683720709877</c:v>
                </c:pt>
                <c:pt idx="731">
                  <c:v>386.39683720709877</c:v>
                </c:pt>
                <c:pt idx="732">
                  <c:v>386.39683720709877</c:v>
                </c:pt>
                <c:pt idx="733">
                  <c:v>386.39683720709877</c:v>
                </c:pt>
                <c:pt idx="734">
                  <c:v>386.39683720709877</c:v>
                </c:pt>
                <c:pt idx="735">
                  <c:v>386.39683720709877</c:v>
                </c:pt>
                <c:pt idx="736">
                  <c:v>386.39683720709877</c:v>
                </c:pt>
                <c:pt idx="737">
                  <c:v>386.39683720709877</c:v>
                </c:pt>
                <c:pt idx="738">
                  <c:v>386.39683720709877</c:v>
                </c:pt>
                <c:pt idx="739">
                  <c:v>386.39683720709877</c:v>
                </c:pt>
                <c:pt idx="740">
                  <c:v>386.39683720709877</c:v>
                </c:pt>
                <c:pt idx="741">
                  <c:v>386.39683720709877</c:v>
                </c:pt>
                <c:pt idx="742">
                  <c:v>386.39683720709877</c:v>
                </c:pt>
                <c:pt idx="743">
                  <c:v>386.39683720709877</c:v>
                </c:pt>
                <c:pt idx="744">
                  <c:v>386.39683720709877</c:v>
                </c:pt>
                <c:pt idx="745">
                  <c:v>386.39683720709877</c:v>
                </c:pt>
                <c:pt idx="746">
                  <c:v>386.39683720709877</c:v>
                </c:pt>
                <c:pt idx="747">
                  <c:v>386.39683720709877</c:v>
                </c:pt>
                <c:pt idx="748">
                  <c:v>386.39683720709877</c:v>
                </c:pt>
                <c:pt idx="749">
                  <c:v>386.39683720709877</c:v>
                </c:pt>
                <c:pt idx="750">
                  <c:v>386.39683720709877</c:v>
                </c:pt>
                <c:pt idx="751">
                  <c:v>386.39683720709877</c:v>
                </c:pt>
                <c:pt idx="752">
                  <c:v>386.39683720709877</c:v>
                </c:pt>
                <c:pt idx="753">
                  <c:v>386.39683720709877</c:v>
                </c:pt>
                <c:pt idx="754">
                  <c:v>386.39683720709877</c:v>
                </c:pt>
                <c:pt idx="755">
                  <c:v>386.39683720709877</c:v>
                </c:pt>
                <c:pt idx="756">
                  <c:v>386.39683720709877</c:v>
                </c:pt>
                <c:pt idx="757">
                  <c:v>386.39683720709877</c:v>
                </c:pt>
                <c:pt idx="758">
                  <c:v>386.39683720709877</c:v>
                </c:pt>
                <c:pt idx="759">
                  <c:v>386.39683720709877</c:v>
                </c:pt>
                <c:pt idx="760">
                  <c:v>386.39683720709877</c:v>
                </c:pt>
                <c:pt idx="761">
                  <c:v>386.39683720709877</c:v>
                </c:pt>
                <c:pt idx="762">
                  <c:v>386.39683720709877</c:v>
                </c:pt>
                <c:pt idx="763">
                  <c:v>386.39683720709877</c:v>
                </c:pt>
                <c:pt idx="764">
                  <c:v>386.39683720709877</c:v>
                </c:pt>
                <c:pt idx="765">
                  <c:v>386.39683720709877</c:v>
                </c:pt>
                <c:pt idx="766">
                  <c:v>386.39683720709877</c:v>
                </c:pt>
                <c:pt idx="767">
                  <c:v>386.39683720709877</c:v>
                </c:pt>
                <c:pt idx="768">
                  <c:v>386.39683720709877</c:v>
                </c:pt>
                <c:pt idx="769">
                  <c:v>386.39683720709877</c:v>
                </c:pt>
                <c:pt idx="770">
                  <c:v>386.39683720709877</c:v>
                </c:pt>
                <c:pt idx="771">
                  <c:v>386.39683720709877</c:v>
                </c:pt>
                <c:pt idx="772">
                  <c:v>386.39683720709877</c:v>
                </c:pt>
                <c:pt idx="773">
                  <c:v>386.39683720709877</c:v>
                </c:pt>
                <c:pt idx="774">
                  <c:v>386.39683720709877</c:v>
                </c:pt>
                <c:pt idx="775">
                  <c:v>386.39683720709877</c:v>
                </c:pt>
                <c:pt idx="776">
                  <c:v>386.39683720709877</c:v>
                </c:pt>
                <c:pt idx="777">
                  <c:v>386.39683720709877</c:v>
                </c:pt>
                <c:pt idx="778">
                  <c:v>386.39683720709877</c:v>
                </c:pt>
                <c:pt idx="779">
                  <c:v>386.39683720709877</c:v>
                </c:pt>
                <c:pt idx="780">
                  <c:v>386.39683720709877</c:v>
                </c:pt>
                <c:pt idx="781">
                  <c:v>386.39683720709877</c:v>
                </c:pt>
                <c:pt idx="782">
                  <c:v>386.39683720709877</c:v>
                </c:pt>
                <c:pt idx="783">
                  <c:v>386.39683720709877</c:v>
                </c:pt>
                <c:pt idx="784">
                  <c:v>386.39683720709877</c:v>
                </c:pt>
                <c:pt idx="785">
                  <c:v>386.39683720709877</c:v>
                </c:pt>
                <c:pt idx="786">
                  <c:v>386.39683720709877</c:v>
                </c:pt>
                <c:pt idx="787">
                  <c:v>386.39683720709877</c:v>
                </c:pt>
                <c:pt idx="788">
                  <c:v>386.39683720709877</c:v>
                </c:pt>
                <c:pt idx="789">
                  <c:v>386.39683720709877</c:v>
                </c:pt>
                <c:pt idx="790">
                  <c:v>386.39683720709877</c:v>
                </c:pt>
                <c:pt idx="791">
                  <c:v>386.39683720709877</c:v>
                </c:pt>
                <c:pt idx="792">
                  <c:v>386.39683720709877</c:v>
                </c:pt>
                <c:pt idx="793">
                  <c:v>386.39683720709877</c:v>
                </c:pt>
                <c:pt idx="794">
                  <c:v>386.39683720709877</c:v>
                </c:pt>
                <c:pt idx="795">
                  <c:v>386.39683720709877</c:v>
                </c:pt>
                <c:pt idx="796">
                  <c:v>386.39683720709877</c:v>
                </c:pt>
                <c:pt idx="797">
                  <c:v>386.39683720709877</c:v>
                </c:pt>
                <c:pt idx="798">
                  <c:v>386.39683720709877</c:v>
                </c:pt>
                <c:pt idx="799">
                  <c:v>386.39683720709877</c:v>
                </c:pt>
                <c:pt idx="800">
                  <c:v>386.39683720709877</c:v>
                </c:pt>
                <c:pt idx="801">
                  <c:v>386.39683720709877</c:v>
                </c:pt>
                <c:pt idx="802">
                  <c:v>386.39683720709877</c:v>
                </c:pt>
                <c:pt idx="803">
                  <c:v>386.39683720709877</c:v>
                </c:pt>
                <c:pt idx="804">
                  <c:v>386.39683720709877</c:v>
                </c:pt>
                <c:pt idx="805">
                  <c:v>386.39683720709877</c:v>
                </c:pt>
                <c:pt idx="806">
                  <c:v>386.39683720709877</c:v>
                </c:pt>
                <c:pt idx="807">
                  <c:v>386.39683720709877</c:v>
                </c:pt>
                <c:pt idx="808">
                  <c:v>386.39683720709877</c:v>
                </c:pt>
                <c:pt idx="809">
                  <c:v>386.39683720709877</c:v>
                </c:pt>
                <c:pt idx="810">
                  <c:v>386.39683720709877</c:v>
                </c:pt>
                <c:pt idx="811">
                  <c:v>386.39683720709877</c:v>
                </c:pt>
                <c:pt idx="812">
                  <c:v>386.39683720709877</c:v>
                </c:pt>
                <c:pt idx="813">
                  <c:v>386.39683720709877</c:v>
                </c:pt>
                <c:pt idx="814">
                  <c:v>386.39683720709877</c:v>
                </c:pt>
                <c:pt idx="815">
                  <c:v>386.39683720709877</c:v>
                </c:pt>
                <c:pt idx="816">
                  <c:v>386.39683720709877</c:v>
                </c:pt>
                <c:pt idx="817">
                  <c:v>386.39683720709877</c:v>
                </c:pt>
                <c:pt idx="818">
                  <c:v>386.39683720709877</c:v>
                </c:pt>
                <c:pt idx="819">
                  <c:v>386.39683720709877</c:v>
                </c:pt>
                <c:pt idx="820">
                  <c:v>386.39683720709877</c:v>
                </c:pt>
                <c:pt idx="821">
                  <c:v>386.39683720709877</c:v>
                </c:pt>
                <c:pt idx="822">
                  <c:v>386.39683720709877</c:v>
                </c:pt>
                <c:pt idx="823">
                  <c:v>386.39683720709877</c:v>
                </c:pt>
                <c:pt idx="824">
                  <c:v>386.39683720709877</c:v>
                </c:pt>
                <c:pt idx="825">
                  <c:v>386.39683720709877</c:v>
                </c:pt>
                <c:pt idx="826">
                  <c:v>386.39683720709877</c:v>
                </c:pt>
                <c:pt idx="827">
                  <c:v>386.39683720709877</c:v>
                </c:pt>
                <c:pt idx="828">
                  <c:v>386.39683720709877</c:v>
                </c:pt>
                <c:pt idx="829">
                  <c:v>386.39683720709877</c:v>
                </c:pt>
                <c:pt idx="830">
                  <c:v>386.39683720709877</c:v>
                </c:pt>
                <c:pt idx="831">
                  <c:v>386.39683720709877</c:v>
                </c:pt>
                <c:pt idx="832">
                  <c:v>386.39683720709877</c:v>
                </c:pt>
                <c:pt idx="833">
                  <c:v>386.39683720709877</c:v>
                </c:pt>
                <c:pt idx="834">
                  <c:v>386.39683720709877</c:v>
                </c:pt>
                <c:pt idx="835">
                  <c:v>386.39683720709877</c:v>
                </c:pt>
                <c:pt idx="836">
                  <c:v>386.39683720709877</c:v>
                </c:pt>
                <c:pt idx="837">
                  <c:v>386.39683720709877</c:v>
                </c:pt>
                <c:pt idx="838">
                  <c:v>386.39683720709877</c:v>
                </c:pt>
                <c:pt idx="839">
                  <c:v>386.39683720709877</c:v>
                </c:pt>
                <c:pt idx="840">
                  <c:v>386.39683720709877</c:v>
                </c:pt>
                <c:pt idx="841">
                  <c:v>386.39683720709877</c:v>
                </c:pt>
                <c:pt idx="842">
                  <c:v>386.39683720709877</c:v>
                </c:pt>
                <c:pt idx="843">
                  <c:v>386.39683720709877</c:v>
                </c:pt>
                <c:pt idx="844">
                  <c:v>386.39683720709877</c:v>
                </c:pt>
                <c:pt idx="845">
                  <c:v>386.39683720709877</c:v>
                </c:pt>
                <c:pt idx="846">
                  <c:v>386.39683720709877</c:v>
                </c:pt>
                <c:pt idx="847">
                  <c:v>386.39683720709877</c:v>
                </c:pt>
                <c:pt idx="848">
                  <c:v>386.39683720709877</c:v>
                </c:pt>
                <c:pt idx="849">
                  <c:v>386.39683720709877</c:v>
                </c:pt>
                <c:pt idx="850">
                  <c:v>386.39683720709877</c:v>
                </c:pt>
                <c:pt idx="851">
                  <c:v>386.39683720709877</c:v>
                </c:pt>
                <c:pt idx="852">
                  <c:v>386.39683720709877</c:v>
                </c:pt>
                <c:pt idx="853">
                  <c:v>386.39683720709877</c:v>
                </c:pt>
                <c:pt idx="854">
                  <c:v>386.39683720709877</c:v>
                </c:pt>
                <c:pt idx="855">
                  <c:v>386.39683720709877</c:v>
                </c:pt>
                <c:pt idx="856">
                  <c:v>386.39683720709877</c:v>
                </c:pt>
                <c:pt idx="857">
                  <c:v>386.39683720709877</c:v>
                </c:pt>
                <c:pt idx="858">
                  <c:v>386.39683720709877</c:v>
                </c:pt>
                <c:pt idx="859">
                  <c:v>386.39683720709877</c:v>
                </c:pt>
                <c:pt idx="860">
                  <c:v>386.39683720709877</c:v>
                </c:pt>
                <c:pt idx="861">
                  <c:v>386.39683720709877</c:v>
                </c:pt>
                <c:pt idx="862">
                  <c:v>386.39683720709877</c:v>
                </c:pt>
                <c:pt idx="863">
                  <c:v>386.39683720709877</c:v>
                </c:pt>
                <c:pt idx="864">
                  <c:v>386.39683720709877</c:v>
                </c:pt>
                <c:pt idx="865">
                  <c:v>386.39683720709877</c:v>
                </c:pt>
                <c:pt idx="866">
                  <c:v>386.39683720709877</c:v>
                </c:pt>
                <c:pt idx="867">
                  <c:v>386.39683720709877</c:v>
                </c:pt>
                <c:pt idx="868">
                  <c:v>386.39683720709877</c:v>
                </c:pt>
                <c:pt idx="869">
                  <c:v>386.39683720709877</c:v>
                </c:pt>
                <c:pt idx="870">
                  <c:v>386.39683720709877</c:v>
                </c:pt>
                <c:pt idx="871">
                  <c:v>386.39683720709877</c:v>
                </c:pt>
                <c:pt idx="872">
                  <c:v>386.39683720709877</c:v>
                </c:pt>
                <c:pt idx="873">
                  <c:v>386.39683720709877</c:v>
                </c:pt>
                <c:pt idx="874">
                  <c:v>386.39683720709877</c:v>
                </c:pt>
                <c:pt idx="875">
                  <c:v>386.39683720709877</c:v>
                </c:pt>
                <c:pt idx="876">
                  <c:v>386.39683720709877</c:v>
                </c:pt>
                <c:pt idx="877">
                  <c:v>386.39683720709877</c:v>
                </c:pt>
                <c:pt idx="878">
                  <c:v>386.39683720709877</c:v>
                </c:pt>
                <c:pt idx="879">
                  <c:v>386.39683720709877</c:v>
                </c:pt>
                <c:pt idx="880">
                  <c:v>386.39683720709877</c:v>
                </c:pt>
                <c:pt idx="881">
                  <c:v>386.39683720709877</c:v>
                </c:pt>
                <c:pt idx="882">
                  <c:v>386.39683720709877</c:v>
                </c:pt>
                <c:pt idx="883">
                  <c:v>386.39683720709877</c:v>
                </c:pt>
                <c:pt idx="884">
                  <c:v>386.39683720709877</c:v>
                </c:pt>
                <c:pt idx="885">
                  <c:v>386.39683720709877</c:v>
                </c:pt>
                <c:pt idx="886">
                  <c:v>386.39683720709877</c:v>
                </c:pt>
                <c:pt idx="887">
                  <c:v>386.39683720709877</c:v>
                </c:pt>
                <c:pt idx="888">
                  <c:v>386.39683720709877</c:v>
                </c:pt>
                <c:pt idx="889">
                  <c:v>386.39683720709877</c:v>
                </c:pt>
                <c:pt idx="890">
                  <c:v>386.39683720709877</c:v>
                </c:pt>
                <c:pt idx="891">
                  <c:v>386.39683720709877</c:v>
                </c:pt>
                <c:pt idx="892">
                  <c:v>386.39683720709877</c:v>
                </c:pt>
                <c:pt idx="893">
                  <c:v>386.39683720709877</c:v>
                </c:pt>
                <c:pt idx="894">
                  <c:v>386.39683720709877</c:v>
                </c:pt>
                <c:pt idx="895">
                  <c:v>386.39683720709877</c:v>
                </c:pt>
                <c:pt idx="896">
                  <c:v>386.39683720709877</c:v>
                </c:pt>
                <c:pt idx="897">
                  <c:v>386.39683720709877</c:v>
                </c:pt>
                <c:pt idx="898">
                  <c:v>386.39683720709877</c:v>
                </c:pt>
                <c:pt idx="899">
                  <c:v>386.39683720709877</c:v>
                </c:pt>
                <c:pt idx="900">
                  <c:v>386.39683720709877</c:v>
                </c:pt>
                <c:pt idx="901">
                  <c:v>386.39683720709877</c:v>
                </c:pt>
                <c:pt idx="902">
                  <c:v>386.39683720709877</c:v>
                </c:pt>
                <c:pt idx="903">
                  <c:v>386.39683720709877</c:v>
                </c:pt>
                <c:pt idx="904">
                  <c:v>386.39683720709877</c:v>
                </c:pt>
                <c:pt idx="905">
                  <c:v>386.39683720709877</c:v>
                </c:pt>
                <c:pt idx="906">
                  <c:v>386.39683720709877</c:v>
                </c:pt>
                <c:pt idx="907">
                  <c:v>386.39683720709877</c:v>
                </c:pt>
                <c:pt idx="908">
                  <c:v>386.39683720709877</c:v>
                </c:pt>
                <c:pt idx="909">
                  <c:v>386.39683720709877</c:v>
                </c:pt>
                <c:pt idx="910">
                  <c:v>386.39683720709877</c:v>
                </c:pt>
                <c:pt idx="911">
                  <c:v>386.39683720709877</c:v>
                </c:pt>
                <c:pt idx="912">
                  <c:v>386.39683720709877</c:v>
                </c:pt>
                <c:pt idx="913">
                  <c:v>386.39683720709877</c:v>
                </c:pt>
                <c:pt idx="914">
                  <c:v>386.39683720709877</c:v>
                </c:pt>
                <c:pt idx="915">
                  <c:v>386.39683720709877</c:v>
                </c:pt>
                <c:pt idx="916">
                  <c:v>386.39683720709877</c:v>
                </c:pt>
                <c:pt idx="917">
                  <c:v>386.39683720709877</c:v>
                </c:pt>
                <c:pt idx="918">
                  <c:v>386.39683720709877</c:v>
                </c:pt>
                <c:pt idx="919">
                  <c:v>386.39683720709877</c:v>
                </c:pt>
                <c:pt idx="920">
                  <c:v>386.39683720709877</c:v>
                </c:pt>
                <c:pt idx="921">
                  <c:v>386.39683720709877</c:v>
                </c:pt>
                <c:pt idx="922">
                  <c:v>386.39683720709877</c:v>
                </c:pt>
                <c:pt idx="923">
                  <c:v>386.39683720709877</c:v>
                </c:pt>
                <c:pt idx="924">
                  <c:v>386.39683720709877</c:v>
                </c:pt>
                <c:pt idx="925">
                  <c:v>386.39683720709877</c:v>
                </c:pt>
                <c:pt idx="926">
                  <c:v>386.39683720709877</c:v>
                </c:pt>
                <c:pt idx="927">
                  <c:v>386.39683720709877</c:v>
                </c:pt>
                <c:pt idx="928">
                  <c:v>386.39683720709877</c:v>
                </c:pt>
                <c:pt idx="929">
                  <c:v>386.39683720709877</c:v>
                </c:pt>
                <c:pt idx="930">
                  <c:v>386.39683720709877</c:v>
                </c:pt>
                <c:pt idx="931">
                  <c:v>386.39683720709877</c:v>
                </c:pt>
                <c:pt idx="932">
                  <c:v>386.39683720709877</c:v>
                </c:pt>
                <c:pt idx="933">
                  <c:v>386.39683720709877</c:v>
                </c:pt>
                <c:pt idx="934">
                  <c:v>386.39683720709877</c:v>
                </c:pt>
                <c:pt idx="935">
                  <c:v>386.39683720709877</c:v>
                </c:pt>
                <c:pt idx="936">
                  <c:v>386.39683720709877</c:v>
                </c:pt>
                <c:pt idx="937">
                  <c:v>386.39683720709877</c:v>
                </c:pt>
                <c:pt idx="938">
                  <c:v>386.39683720709877</c:v>
                </c:pt>
                <c:pt idx="939">
                  <c:v>386.39683720709877</c:v>
                </c:pt>
                <c:pt idx="940">
                  <c:v>386.39683720709877</c:v>
                </c:pt>
                <c:pt idx="941">
                  <c:v>386.39683720709877</c:v>
                </c:pt>
                <c:pt idx="942">
                  <c:v>386.39683720709877</c:v>
                </c:pt>
                <c:pt idx="943">
                  <c:v>386.39683720709877</c:v>
                </c:pt>
                <c:pt idx="944">
                  <c:v>386.39683720709877</c:v>
                </c:pt>
                <c:pt idx="945">
                  <c:v>386.39683720709877</c:v>
                </c:pt>
                <c:pt idx="946">
                  <c:v>386.39683720709877</c:v>
                </c:pt>
                <c:pt idx="947">
                  <c:v>386.39683720709877</c:v>
                </c:pt>
                <c:pt idx="948">
                  <c:v>386.39683720709877</c:v>
                </c:pt>
                <c:pt idx="949">
                  <c:v>386.39683720709877</c:v>
                </c:pt>
                <c:pt idx="950">
                  <c:v>386.39683720709877</c:v>
                </c:pt>
                <c:pt idx="951">
                  <c:v>386.39683720709877</c:v>
                </c:pt>
                <c:pt idx="952">
                  <c:v>386.39683720709877</c:v>
                </c:pt>
                <c:pt idx="953">
                  <c:v>386.39683720709877</c:v>
                </c:pt>
                <c:pt idx="954">
                  <c:v>386.39683720709877</c:v>
                </c:pt>
                <c:pt idx="955">
                  <c:v>386.39683720709877</c:v>
                </c:pt>
                <c:pt idx="956">
                  <c:v>386.39683720709877</c:v>
                </c:pt>
                <c:pt idx="957">
                  <c:v>386.39683720709877</c:v>
                </c:pt>
                <c:pt idx="958">
                  <c:v>386.39683720709877</c:v>
                </c:pt>
                <c:pt idx="959">
                  <c:v>386.39683720709877</c:v>
                </c:pt>
                <c:pt idx="960">
                  <c:v>386.39683720709877</c:v>
                </c:pt>
                <c:pt idx="961">
                  <c:v>386.39683720709877</c:v>
                </c:pt>
                <c:pt idx="962">
                  <c:v>386.39683720709877</c:v>
                </c:pt>
                <c:pt idx="963">
                  <c:v>386.39683720709877</c:v>
                </c:pt>
                <c:pt idx="964">
                  <c:v>386.39683720709877</c:v>
                </c:pt>
                <c:pt idx="965">
                  <c:v>386.39683720709877</c:v>
                </c:pt>
                <c:pt idx="966">
                  <c:v>386.39683720709877</c:v>
                </c:pt>
                <c:pt idx="967">
                  <c:v>386.39683720709877</c:v>
                </c:pt>
                <c:pt idx="968">
                  <c:v>386.39683720709877</c:v>
                </c:pt>
                <c:pt idx="969">
                  <c:v>386.39683720709877</c:v>
                </c:pt>
                <c:pt idx="970">
                  <c:v>386.39683720709877</c:v>
                </c:pt>
                <c:pt idx="971">
                  <c:v>386.39683720709877</c:v>
                </c:pt>
                <c:pt idx="972">
                  <c:v>386.39683720709877</c:v>
                </c:pt>
                <c:pt idx="973">
                  <c:v>386.39683720709877</c:v>
                </c:pt>
                <c:pt idx="974">
                  <c:v>386.39683720709877</c:v>
                </c:pt>
                <c:pt idx="975">
                  <c:v>386.39683720709877</c:v>
                </c:pt>
                <c:pt idx="976">
                  <c:v>386.39683720709877</c:v>
                </c:pt>
                <c:pt idx="977">
                  <c:v>386.39683720709877</c:v>
                </c:pt>
                <c:pt idx="978">
                  <c:v>386.39683720709877</c:v>
                </c:pt>
                <c:pt idx="979">
                  <c:v>386.39683720709877</c:v>
                </c:pt>
                <c:pt idx="980">
                  <c:v>386.39683720709877</c:v>
                </c:pt>
                <c:pt idx="981">
                  <c:v>386.39683720709877</c:v>
                </c:pt>
                <c:pt idx="982">
                  <c:v>386.39683720709877</c:v>
                </c:pt>
                <c:pt idx="983">
                  <c:v>386.39683720709877</c:v>
                </c:pt>
                <c:pt idx="984">
                  <c:v>386.39683720709877</c:v>
                </c:pt>
                <c:pt idx="985">
                  <c:v>386.39683720709877</c:v>
                </c:pt>
                <c:pt idx="986">
                  <c:v>386.39683720709877</c:v>
                </c:pt>
                <c:pt idx="987">
                  <c:v>386.39683720709877</c:v>
                </c:pt>
                <c:pt idx="988">
                  <c:v>386.39683720709877</c:v>
                </c:pt>
                <c:pt idx="989">
                  <c:v>386.39683720709877</c:v>
                </c:pt>
                <c:pt idx="990">
                  <c:v>386.39683720709877</c:v>
                </c:pt>
                <c:pt idx="991">
                  <c:v>386.39683720709877</c:v>
                </c:pt>
                <c:pt idx="992">
                  <c:v>386.39683720709877</c:v>
                </c:pt>
                <c:pt idx="993">
                  <c:v>386.39683720709877</c:v>
                </c:pt>
                <c:pt idx="994">
                  <c:v>386.39683720709877</c:v>
                </c:pt>
                <c:pt idx="995">
                  <c:v>386.39683720709877</c:v>
                </c:pt>
                <c:pt idx="996">
                  <c:v>386.39683720709877</c:v>
                </c:pt>
                <c:pt idx="997">
                  <c:v>386.39683720709877</c:v>
                </c:pt>
                <c:pt idx="998">
                  <c:v>386.39683720709877</c:v>
                </c:pt>
                <c:pt idx="999">
                  <c:v>386.39683720709877</c:v>
                </c:pt>
                <c:pt idx="1000">
                  <c:v>386.39683720709877</c:v>
                </c:pt>
              </c:numCache>
            </c:numRef>
          </c:xVal>
          <c:yVal>
            <c:numRef>
              <c:f>Calculs!$AE$4:$AE$1004</c:f>
              <c:numCache>
                <c:formatCode>0</c:formatCode>
                <c:ptCount val="1001"/>
                <c:pt idx="0">
                  <c:v>580.84077273287357</c:v>
                </c:pt>
                <c:pt idx="1">
                  <c:v>582.36824916612352</c:v>
                </c:pt>
                <c:pt idx="2">
                  <c:v>583.8931024736155</c:v>
                </c:pt>
                <c:pt idx="3">
                  <c:v>585.41533854250395</c:v>
                </c:pt>
                <c:pt idx="4">
                  <c:v>586.93496323521799</c:v>
                </c:pt>
                <c:pt idx="5">
                  <c:v>588.45198238959824</c:v>
                </c:pt>
                <c:pt idx="6">
                  <c:v>589.96640181903319</c:v>
                </c:pt>
                <c:pt idx="7">
                  <c:v>591.47822731259407</c:v>
                </c:pt>
                <c:pt idx="8">
                  <c:v>592.98746463516943</c:v>
                </c:pt>
                <c:pt idx="9">
                  <c:v>594.49411952759817</c:v>
                </c:pt>
                <c:pt idx="10">
                  <c:v>595.9981977068021</c:v>
                </c:pt>
                <c:pt idx="11">
                  <c:v>597.49970485631707</c:v>
                </c:pt>
                <c:pt idx="12">
                  <c:v>598.99864661699769</c:v>
                </c:pt>
                <c:pt idx="13">
                  <c:v>600.49502859709423</c:v>
                </c:pt>
                <c:pt idx="14">
                  <c:v>601.98885638215017</c:v>
                </c:pt>
                <c:pt idx="15">
                  <c:v>603.48013553512135</c:v>
                </c:pt>
                <c:pt idx="16">
                  <c:v>604.96887159649475</c:v>
                </c:pt>
                <c:pt idx="17">
                  <c:v>606.45507008440632</c:v>
                </c:pt>
                <c:pt idx="18">
                  <c:v>607.93873649475802</c:v>
                </c:pt>
                <c:pt idx="19">
                  <c:v>609.41987630133406</c:v>
                </c:pt>
                <c:pt idx="20">
                  <c:v>610.89849495591659</c:v>
                </c:pt>
                <c:pt idx="21">
                  <c:v>612.37459789320269</c:v>
                </c:pt>
                <c:pt idx="22">
                  <c:v>613.84819053563615</c:v>
                </c:pt>
                <c:pt idx="23">
                  <c:v>615.31927828855055</c:v>
                </c:pt>
                <c:pt idx="24">
                  <c:v>616.78786653539828</c:v>
                </c:pt>
                <c:pt idx="25">
                  <c:v>618.2539606378657</c:v>
                </c:pt>
                <c:pt idx="26">
                  <c:v>619.71756593598866</c:v>
                </c:pt>
                <c:pt idx="27">
                  <c:v>621.17868774826638</c:v>
                </c:pt>
                <c:pt idx="28">
                  <c:v>622.6373313717753</c:v>
                </c:pt>
                <c:pt idx="29">
                  <c:v>624.09350208228147</c:v>
                </c:pt>
                <c:pt idx="30">
                  <c:v>625.54720513435257</c:v>
                </c:pt>
                <c:pt idx="31">
                  <c:v>626.99844576146938</c:v>
                </c:pt>
                <c:pt idx="32">
                  <c:v>628.44722917613581</c:v>
                </c:pt>
                <c:pt idx="33">
                  <c:v>629.89356056998918</c:v>
                </c:pt>
                <c:pt idx="34">
                  <c:v>631.33744511390876</c:v>
                </c:pt>
                <c:pt idx="35">
                  <c:v>632.77888795812441</c:v>
                </c:pt>
                <c:pt idx="36">
                  <c:v>634.21789423232394</c:v>
                </c:pt>
                <c:pt idx="37">
                  <c:v>635.65446904576027</c:v>
                </c:pt>
                <c:pt idx="38">
                  <c:v>637.08861748735728</c:v>
                </c:pt>
                <c:pt idx="39">
                  <c:v>638.52034462581537</c:v>
                </c:pt>
                <c:pt idx="40">
                  <c:v>639.94965550971654</c:v>
                </c:pt>
                <c:pt idx="41">
                  <c:v>641.376555167628</c:v>
                </c:pt>
                <c:pt idx="42">
                  <c:v>642.80104860820597</c:v>
                </c:pt>
                <c:pt idx="43">
                  <c:v>644.22314082029834</c:v>
                </c:pt>
                <c:pt idx="44">
                  <c:v>645.64283677304638</c:v>
                </c:pt>
                <c:pt idx="45">
                  <c:v>647.06014141598678</c:v>
                </c:pt>
                <c:pt idx="46">
                  <c:v>648.47505967915174</c:v>
                </c:pt>
                <c:pt idx="47">
                  <c:v>649.88759647316942</c:v>
                </c:pt>
                <c:pt idx="48">
                  <c:v>651.29775668936338</c:v>
                </c:pt>
                <c:pt idx="49">
                  <c:v>652.70554519985126</c:v>
                </c:pt>
                <c:pt idx="50">
                  <c:v>654.11096685764278</c:v>
                </c:pt>
                <c:pt idx="51">
                  <c:v>655.51402649673764</c:v>
                </c:pt>
                <c:pt idx="52">
                  <c:v>656.91472893222203</c:v>
                </c:pt>
                <c:pt idx="53">
                  <c:v>658.31307896036503</c:v>
                </c:pt>
                <c:pt idx="54">
                  <c:v>659.70908135871423</c:v>
                </c:pt>
                <c:pt idx="55">
                  <c:v>661.10274088619087</c:v>
                </c:pt>
                <c:pt idx="56">
                  <c:v>662.49406228318389</c:v>
                </c:pt>
                <c:pt idx="57">
                  <c:v>663.88305027164415</c:v>
                </c:pt>
                <c:pt idx="58">
                  <c:v>665.26970955517731</c:v>
                </c:pt>
                <c:pt idx="59">
                  <c:v>666.65404481913674</c:v>
                </c:pt>
                <c:pt idx="60">
                  <c:v>668.03606073071512</c:v>
                </c:pt>
                <c:pt idx="61">
                  <c:v>669.41576193903609</c:v>
                </c:pt>
                <c:pt idx="62">
                  <c:v>670.7931530752453</c:v>
                </c:pt>
                <c:pt idx="63">
                  <c:v>672.16823875260013</c:v>
                </c:pt>
                <c:pt idx="64">
                  <c:v>673.54102356655994</c:v>
                </c:pt>
                <c:pt idx="65">
                  <c:v>674.91151209487475</c:v>
                </c:pt>
                <c:pt idx="66">
                  <c:v>676.27970889767403</c:v>
                </c:pt>
                <c:pt idx="67">
                  <c:v>677.64561851755445</c:v>
                </c:pt>
                <c:pt idx="68">
                  <c:v>679.0092454796677</c:v>
                </c:pt>
                <c:pt idx="69">
                  <c:v>680.37059429180692</c:v>
                </c:pt>
                <c:pt idx="70">
                  <c:v>681.72966944449331</c:v>
                </c:pt>
                <c:pt idx="71">
                  <c:v>683.08647541106177</c:v>
                </c:pt>
                <c:pt idx="72">
                  <c:v>684.44101664774632</c:v>
                </c:pt>
                <c:pt idx="73">
                  <c:v>685.79329759376446</c:v>
                </c:pt>
                <c:pt idx="74">
                  <c:v>687.14332267140162</c:v>
                </c:pt>
                <c:pt idx="75">
                  <c:v>688.49109628609483</c:v>
                </c:pt>
                <c:pt idx="76">
                  <c:v>689.83662282651562</c:v>
                </c:pt>
                <c:pt idx="77">
                  <c:v>691.17990666465278</c:v>
                </c:pt>
                <c:pt idx="78">
                  <c:v>692.52095215589429</c:v>
                </c:pt>
                <c:pt idx="79">
                  <c:v>693.85976363910902</c:v>
                </c:pt>
                <c:pt idx="80">
                  <c:v>695.19634543672782</c:v>
                </c:pt>
                <c:pt idx="81">
                  <c:v>696.53070185482386</c:v>
                </c:pt>
                <c:pt idx="82">
                  <c:v>697.86283718319294</c:v>
                </c:pt>
                <c:pt idx="83">
                  <c:v>699.19275569543288</c:v>
                </c:pt>
                <c:pt idx="84">
                  <c:v>700.52046164902265</c:v>
                </c:pt>
                <c:pt idx="85">
                  <c:v>701.8459592854008</c:v>
                </c:pt>
                <c:pt idx="86">
                  <c:v>703.16925283004366</c:v>
                </c:pt>
                <c:pt idx="87">
                  <c:v>704.49034649254293</c:v>
                </c:pt>
                <c:pt idx="88">
                  <c:v>705.80924446668291</c:v>
                </c:pt>
                <c:pt idx="89">
                  <c:v>707.12595093051686</c:v>
                </c:pt>
                <c:pt idx="90">
                  <c:v>708.44047004644335</c:v>
                </c:pt>
                <c:pt idx="91">
                  <c:v>709.75280596128209</c:v>
                </c:pt>
                <c:pt idx="92">
                  <c:v>711.06296280634899</c:v>
                </c:pt>
                <c:pt idx="93">
                  <c:v>712.37094469753083</c:v>
                </c:pt>
                <c:pt idx="94">
                  <c:v>713.67675573535973</c:v>
                </c:pt>
                <c:pt idx="95">
                  <c:v>714.98040000508718</c:v>
                </c:pt>
                <c:pt idx="96">
                  <c:v>716.28188157675709</c:v>
                </c:pt>
                <c:pt idx="97">
                  <c:v>717.58120450527895</c:v>
                </c:pt>
                <c:pt idx="98">
                  <c:v>718.87837283050033</c:v>
                </c:pt>
                <c:pt idx="99">
                  <c:v>720.17339057727906</c:v>
                </c:pt>
                <c:pt idx="100">
                  <c:v>721.46626175555457</c:v>
                </c:pt>
                <c:pt idx="101">
                  <c:v>734.2772217236701</c:v>
                </c:pt>
                <c:pt idx="102">
                  <c:v>746.87609318761463</c:v>
                </c:pt>
                <c:pt idx="103">
                  <c:v>759.26674336333258</c:v>
                </c:pt>
                <c:pt idx="104">
                  <c:v>771.45289941279646</c:v>
                </c:pt>
                <c:pt idx="105">
                  <c:v>783.4381548981778</c:v>
                </c:pt>
                <c:pt idx="106">
                  <c:v>795.22597586026677</c:v>
                </c:pt>
                <c:pt idx="107">
                  <c:v>806.81970654710892</c:v>
                </c:pt>
                <c:pt idx="108">
                  <c:v>818.2225748167466</c:v>
                </c:pt>
                <c:pt idx="109">
                  <c:v>829.43769723606363</c:v>
                </c:pt>
                <c:pt idx="110">
                  <c:v>840.46808389600619</c:v>
                </c:pt>
                <c:pt idx="111">
                  <c:v>851.31664296188694</c:v>
                </c:pt>
                <c:pt idx="112">
                  <c:v>861.98618497604616</c:v>
                </c:pt>
                <c:pt idx="113">
                  <c:v>872.47942692883692</c:v>
                </c:pt>
                <c:pt idx="114">
                  <c:v>882.79899611270571</c:v>
                </c:pt>
                <c:pt idx="115">
                  <c:v>892.94743377304587</c:v>
                </c:pt>
                <c:pt idx="116">
                  <c:v>902.92719856849919</c:v>
                </c:pt>
                <c:pt idx="117">
                  <c:v>912.74066985246293</c:v>
                </c:pt>
                <c:pt idx="118">
                  <c:v>922.39015078671446</c:v>
                </c:pt>
                <c:pt idx="119">
                  <c:v>931.8778712972919</c:v>
                </c:pt>
                <c:pt idx="120">
                  <c:v>941.20599088205688</c:v>
                </c:pt>
                <c:pt idx="121">
                  <c:v>950.37660127870879</c:v>
                </c:pt>
                <c:pt idx="122">
                  <c:v>959.39172900141659</c:v>
                </c:pt>
                <c:pt idx="123">
                  <c:v>968.25333775367676</c:v>
                </c:pt>
                <c:pt idx="124">
                  <c:v>976.96333072449238</c:v>
                </c:pt>
                <c:pt idx="125">
                  <c:v>985.52355277449419</c:v>
                </c:pt>
                <c:pt idx="126">
                  <c:v>993.93579251818392</c:v>
                </c:pt>
                <c:pt idx="127">
                  <c:v>1002.2017843080778</c:v>
                </c:pt>
                <c:pt idx="128">
                  <c:v>1010.3232101261483</c:v>
                </c:pt>
                <c:pt idx="129">
                  <c:v>1018.3017013876192</c:v>
                </c:pt>
                <c:pt idx="130">
                  <c:v>1026.1388406618412</c:v>
                </c:pt>
                <c:pt idx="131">
                  <c:v>1033.836163314681</c:v>
                </c:pt>
                <c:pt idx="132">
                  <c:v>1041.3951590765751</c:v>
                </c:pt>
                <c:pt idx="133">
                  <c:v>1048.8172735401436</c:v>
                </c:pt>
                <c:pt idx="134">
                  <c:v>1056.1039095910194</c:v>
                </c:pt>
                <c:pt idx="135">
                  <c:v>1063.2564287753239</c:v>
                </c:pt>
                <c:pt idx="136">
                  <c:v>1070.2761526070115</c:v>
                </c:pt>
                <c:pt idx="137">
                  <c:v>1077.1643638181156</c:v>
                </c:pt>
                <c:pt idx="138">
                  <c:v>1083.9223075547441</c:v>
                </c:pt>
                <c:pt idx="139">
                  <c:v>1090.551192521506</c:v>
                </c:pt>
                <c:pt idx="140">
                  <c:v>1097.0521920768936</c:v>
                </c:pt>
                <c:pt idx="141">
                  <c:v>1103.4264452819982</c:v>
                </c:pt>
                <c:pt idx="142">
                  <c:v>1109.6750579048</c:v>
                </c:pt>
                <c:pt idx="143">
                  <c:v>1115.7991033821436</c:v>
                </c:pt>
                <c:pt idx="144">
                  <c:v>1121.7996237413936</c:v>
                </c:pt>
                <c:pt idx="145">
                  <c:v>1127.6776304836496</c:v>
                </c:pt>
                <c:pt idx="146">
                  <c:v>1133.4341054302979</c:v>
                </c:pt>
                <c:pt idx="147">
                  <c:v>1139.0700015345753</c:v>
                </c:pt>
                <c:pt idx="148">
                  <c:v>1144.5862436597324</c:v>
                </c:pt>
                <c:pt idx="149">
                  <c:v>1149.9837293252949</c:v>
                </c:pt>
                <c:pt idx="150">
                  <c:v>1155.2633294228406</c:v>
                </c:pt>
                <c:pt idx="151">
                  <c:v>1160.4258889026362</c:v>
                </c:pt>
                <c:pt idx="152">
                  <c:v>1165.4722274324038</c:v>
                </c:pt>
                <c:pt idx="153">
                  <c:v>1170.4031400294227</c:v>
                </c:pt>
                <c:pt idx="154">
                  <c:v>1175.219397667109</c:v>
                </c:pt>
                <c:pt idx="155">
                  <c:v>1179.921747857157</c:v>
                </c:pt>
                <c:pt idx="156">
                  <c:v>1184.5109152082719</c:v>
                </c:pt>
                <c:pt idx="157">
                  <c:v>1188.9876019624714</c:v>
                </c:pt>
                <c:pt idx="158">
                  <c:v>1193.3524885098873</c:v>
                </c:pt>
                <c:pt idx="159">
                  <c:v>1197.6062338829515</c:v>
                </c:pt>
                <c:pt idx="160">
                  <c:v>1201.749476230814</c:v>
                </c:pt>
                <c:pt idx="161">
                  <c:v>1205.7828332747972</c:v>
                </c:pt>
                <c:pt idx="162">
                  <c:v>1209.7069027456575</c:v>
                </c:pt>
                <c:pt idx="163">
                  <c:v>1213.5222628033971</c:v>
                </c:pt>
                <c:pt idx="164">
                  <c:v>1217.2294724403318</c:v>
                </c:pt>
                <c:pt idx="165">
                  <c:v>1220.8290718681058</c:v>
                </c:pt>
                <c:pt idx="166">
                  <c:v>1224.321582889311</c:v>
                </c:pt>
                <c:pt idx="167">
                  <c:v>1227.7075092543603</c:v>
                </c:pt>
                <c:pt idx="168">
                  <c:v>1230.9873370042417</c:v>
                </c:pt>
                <c:pt idx="169">
                  <c:v>1234.1615347997758</c:v>
                </c:pt>
                <c:pt idx="170">
                  <c:v>1237.2305542379913</c:v>
                </c:pt>
                <c:pt idx="171">
                  <c:v>1240.1948301562354</c:v>
                </c:pt>
                <c:pt idx="172">
                  <c:v>1243.0547809246443</c:v>
                </c:pt>
                <c:pt idx="173">
                  <c:v>1245.8108087276134</c:v>
                </c:pt>
                <c:pt idx="174">
                  <c:v>1248.4632998349359</c:v>
                </c:pt>
                <c:pt idx="175">
                  <c:v>1251.0126248633126</c:v>
                </c:pt>
                <c:pt idx="176">
                  <c:v>1253.4591390289929</c:v>
                </c:pt>
                <c:pt idx="177">
                  <c:v>1255.8031823923761</c:v>
                </c:pt>
                <c:pt idx="178">
                  <c:v>1258.0450800954952</c:v>
                </c:pt>
                <c:pt idx="179">
                  <c:v>1260.1851425934317</c:v>
                </c:pt>
                <c:pt idx="180">
                  <c:v>1262.2236658808647</c:v>
                </c:pt>
                <c:pt idx="181">
                  <c:v>1264.160931715167</c:v>
                </c:pt>
                <c:pt idx="182">
                  <c:v>1265.997207837717</c:v>
                </c:pt>
                <c:pt idx="183">
                  <c:v>1267.7327481954342</c:v>
                </c:pt>
                <c:pt idx="184">
                  <c:v>1269.3677931649654</c:v>
                </c:pt>
                <c:pt idx="185">
                  <c:v>1270.902569782492</c:v>
                </c:pt>
                <c:pt idx="186">
                  <c:v>1272.3372919827968</c:v>
                </c:pt>
                <c:pt idx="187">
                  <c:v>1273.6721608520807</c:v>
                </c:pt>
                <c:pt idx="188">
                  <c:v>1274.9073649000566</c:v>
                </c:pt>
                <c:pt idx="189">
                  <c:v>1276.0430803581239</c:v>
                </c:pt>
                <c:pt idx="190">
                  <c:v>1277.0794715119291</c:v>
                </c:pt>
                <c:pt idx="191">
                  <c:v>1278.0166910783612</c:v>
                </c:pt>
                <c:pt idx="192">
                  <c:v>1278.8548806389313</c:v>
                </c:pt>
                <c:pt idx="193">
                  <c:v>1279.5941711433986</c:v>
                </c:pt>
                <c:pt idx="194">
                  <c:v>1280.2346834991667</c:v>
                </c:pt>
                <c:pt idx="195">
                  <c:v>1280.7765292629269</c:v>
                </c:pt>
                <c:pt idx="196">
                  <c:v>1281.2198114506655</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54.175288395202926</c:v>
                </c:pt>
              </c:numCache>
            </c:numRef>
          </c:xVal>
          <c:yVal>
            <c:numRef>
              <c:f>Trajecto!$C$158</c:f>
              <c:numCache>
                <c:formatCode>0</c:formatCode>
                <c:ptCount val="1"/>
                <c:pt idx="0">
                  <c:v>640.60990572533274</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331.41976069591209</c:v>
                </c:pt>
              </c:numCache>
            </c:numRef>
          </c:xVal>
          <c:yVal>
            <c:numRef>
              <c:f>Trajecto!$C$159</c:f>
              <c:numCache>
                <c:formatCode>0</c:formatCode>
                <c:ptCount val="1"/>
                <c:pt idx="0">
                  <c:v>641.00456125589767</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{2EDAA745-62EE-4623-9A32-9B489A15A2C3}</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221.46560767353873</c:v>
                </c:pt>
                <c:pt idx="1">
                  <c:v>244.46560767353873</c:v>
                </c:pt>
                <c:pt idx="2">
                  <c:v>244.46560767353873</c:v>
                </c:pt>
                <c:pt idx="3">
                  <c:v>221.46560767353873</c:v>
                </c:pt>
                <c:pt idx="4">
                  <c:v>244.46560767353873</c:v>
                </c:pt>
                <c:pt idx="5">
                  <c:v>244.46560767353873</c:v>
                </c:pt>
                <c:pt idx="6">
                  <c:v>229.46560767353873</c:v>
                </c:pt>
                <c:pt idx="7">
                  <c:v>229.46560767353873</c:v>
                </c:pt>
                <c:pt idx="8">
                  <c:v>244.46560767353873</c:v>
                </c:pt>
                <c:pt idx="9">
                  <c:v>229.46560767353873</c:v>
                </c:pt>
                <c:pt idx="10">
                  <c:v>229.06560767353872</c:v>
                </c:pt>
                <c:pt idx="11">
                  <c:v>228.26560767353874</c:v>
                </c:pt>
                <c:pt idx="12">
                  <c:v>227.46560767353873</c:v>
                </c:pt>
                <c:pt idx="13">
                  <c:v>226.46560767353873</c:v>
                </c:pt>
                <c:pt idx="14">
                  <c:v>225.26560767353874</c:v>
                </c:pt>
                <c:pt idx="15">
                  <c:v>221.46560767353873</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221.46560767353873</c:v>
                </c:pt>
                <c:pt idx="1">
                  <c:v>198.46560767353873</c:v>
                </c:pt>
                <c:pt idx="2">
                  <c:v>198.46560767353873</c:v>
                </c:pt>
                <c:pt idx="3">
                  <c:v>221.46560767353873</c:v>
                </c:pt>
                <c:pt idx="4">
                  <c:v>198.46560767353873</c:v>
                </c:pt>
                <c:pt idx="5">
                  <c:v>198.46560767353873</c:v>
                </c:pt>
                <c:pt idx="6">
                  <c:v>213.46560767353873</c:v>
                </c:pt>
                <c:pt idx="7">
                  <c:v>213.46560767353873</c:v>
                </c:pt>
                <c:pt idx="8">
                  <c:v>198.46560767353873</c:v>
                </c:pt>
                <c:pt idx="9">
                  <c:v>213.46560767353873</c:v>
                </c:pt>
                <c:pt idx="10">
                  <c:v>213.86560767353873</c:v>
                </c:pt>
                <c:pt idx="11">
                  <c:v>214.66560767353872</c:v>
                </c:pt>
                <c:pt idx="12">
                  <c:v>215.46560767353873</c:v>
                </c:pt>
                <c:pt idx="13">
                  <c:v>216.46560767353873</c:v>
                </c:pt>
                <c:pt idx="14">
                  <c:v>217.66560767353872</c:v>
                </c:pt>
                <c:pt idx="15">
                  <c:v>221.46560767353873</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{21D37D3C-8D52-4773-A28D-CD219DB248D1}</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221.46560767353873</c:v>
                </c:pt>
                <c:pt idx="1">
                  <c:v>221.46560767353873</c:v>
                </c:pt>
                <c:pt idx="2">
                  <c:v>231.46560767353873</c:v>
                </c:pt>
                <c:pt idx="3">
                  <c:v>221.46560767353873</c:v>
                </c:pt>
                <c:pt idx="4">
                  <c:v>231.46560767353873</c:v>
                </c:pt>
                <c:pt idx="5">
                  <c:v>234.46560767353873</c:v>
                </c:pt>
                <c:pt idx="6">
                  <c:v>238.46560767353873</c:v>
                </c:pt>
                <c:pt idx="7">
                  <c:v>241.46560767353873</c:v>
                </c:pt>
                <c:pt idx="8">
                  <c:v>246.46560767353873</c:v>
                </c:pt>
                <c:pt idx="9">
                  <c:v>251.46560767353873</c:v>
                </c:pt>
                <c:pt idx="10">
                  <c:v>257.46560767353873</c:v>
                </c:pt>
                <c:pt idx="11">
                  <c:v>269.46560767353873</c:v>
                </c:pt>
                <c:pt idx="12">
                  <c:v>283.46560767353873</c:v>
                </c:pt>
                <c:pt idx="13">
                  <c:v>258.46560767353873</c:v>
                </c:pt>
                <c:pt idx="14">
                  <c:v>251.46560767353873</c:v>
                </c:pt>
                <c:pt idx="15">
                  <c:v>236.46560767353873</c:v>
                </c:pt>
                <c:pt idx="16">
                  <c:v>221.46560767353873</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221.46560767353873</c:v>
                </c:pt>
                <c:pt idx="1">
                  <c:v>221.46560767353873</c:v>
                </c:pt>
                <c:pt idx="2">
                  <c:v>211.46560767353873</c:v>
                </c:pt>
                <c:pt idx="3">
                  <c:v>221.46560767353873</c:v>
                </c:pt>
                <c:pt idx="4">
                  <c:v>211.46560767353873</c:v>
                </c:pt>
                <c:pt idx="5">
                  <c:v>208.46560767353873</c:v>
                </c:pt>
                <c:pt idx="6">
                  <c:v>204.46560767353873</c:v>
                </c:pt>
                <c:pt idx="7">
                  <c:v>201.46560767353873</c:v>
                </c:pt>
                <c:pt idx="8">
                  <c:v>196.46560767353873</c:v>
                </c:pt>
                <c:pt idx="9">
                  <c:v>191.46560767353873</c:v>
                </c:pt>
                <c:pt idx="10">
                  <c:v>185.46560767353873</c:v>
                </c:pt>
                <c:pt idx="11">
                  <c:v>173.46560767353873</c:v>
                </c:pt>
                <c:pt idx="12">
                  <c:v>159.46560767353873</c:v>
                </c:pt>
                <c:pt idx="13">
                  <c:v>184.46560767353873</c:v>
                </c:pt>
                <c:pt idx="14">
                  <c:v>191.46560767353873</c:v>
                </c:pt>
                <c:pt idx="15">
                  <c:v>206.46560767353873</c:v>
                </c:pt>
                <c:pt idx="16">
                  <c:v>221.46560767353873</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221.46560767353873</c:v>
                </c:pt>
                <c:pt idx="1">
                  <c:v>238.46560767353873</c:v>
                </c:pt>
                <c:pt idx="2">
                  <c:v>232.46560767353873</c:v>
                </c:pt>
                <c:pt idx="3">
                  <c:v>221.46560767353873</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221.46560767353873</c:v>
                </c:pt>
                <c:pt idx="1">
                  <c:v>204.46560767353873</c:v>
                </c:pt>
                <c:pt idx="2">
                  <c:v>210.46560767353873</c:v>
                </c:pt>
                <c:pt idx="3">
                  <c:v>221.46560767353873</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{8AC83D3F-4046-46F6-B23E-CAA3E506DDAC}</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216.70115358081171</c:v>
                </c:pt>
                <c:pt idx="1">
                  <c:v>216.70115358081171</c:v>
                </c:pt>
                <c:pt idx="2">
                  <c:v>216.70115358081171</c:v>
                </c:pt>
                <c:pt idx="3">
                  <c:v>248.73164886707835</c:v>
                </c:pt>
                <c:pt idx="4">
                  <c:v>216.70115358081171</c:v>
                </c:pt>
                <c:pt idx="5">
                  <c:v>184.67065829454506</c:v>
                </c:pt>
                <c:pt idx="6">
                  <c:v>216.70115358081171</c:v>
                </c:pt>
              </c:numCache>
            </c:numRef>
          </c:xVal>
          <c:yVal>
            <c:numRef>
              <c:f>Trajecto!$C$124:$C$130</c:f>
              <c:numCache>
                <c:formatCode>0</c:formatCode>
                <c:ptCount val="7"/>
                <c:pt idx="0">
                  <c:v>1281.2198114506655</c:v>
                </c:pt>
                <c:pt idx="1">
                  <c:v>640.60990572533274</c:v>
                </c:pt>
                <c:pt idx="2">
                  <c:v>0</c:v>
                </c:pt>
                <c:pt idx="3">
                  <c:v>64.060990572533271</c:v>
                </c:pt>
                <c:pt idx="4">
                  <c:v>0</c:v>
                </c:pt>
                <c:pt idx="5">
                  <c:v>64.060990572533271</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1282.0091225117953</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4.9999999999999911</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5.9999999999999769</c:v>
                </c:pt>
                <c:pt idx="105">
                  <c:v>#N/A</c:v>
                </c:pt>
                <c:pt idx="106">
                  <c:v>#N/A</c:v>
                </c:pt>
                <c:pt idx="107">
                  <c:v>#N/A</c:v>
                </c:pt>
                <c:pt idx="108">
                  <c:v>#N/A</c:v>
                </c:pt>
                <c:pt idx="109">
                  <c:v>#N/A</c:v>
                </c:pt>
                <c:pt idx="110">
                  <c:v>#N/A</c:v>
                </c:pt>
                <c:pt idx="111">
                  <c:v>#N/A</c:v>
                </c:pt>
                <c:pt idx="112">
                  <c:v>#N/A</c:v>
                </c:pt>
                <c:pt idx="113">
                  <c:v>#N/A</c:v>
                </c:pt>
                <c:pt idx="114">
                  <c:v>6.9999999999999734</c:v>
                </c:pt>
                <c:pt idx="115">
                  <c:v>#N/A</c:v>
                </c:pt>
                <c:pt idx="116">
                  <c:v>#N/A</c:v>
                </c:pt>
                <c:pt idx="117">
                  <c:v>#N/A</c:v>
                </c:pt>
                <c:pt idx="118">
                  <c:v>#N/A</c:v>
                </c:pt>
                <c:pt idx="119">
                  <c:v>#N/A</c:v>
                </c:pt>
                <c:pt idx="120">
                  <c:v>#N/A</c:v>
                </c:pt>
                <c:pt idx="121">
                  <c:v>#N/A</c:v>
                </c:pt>
                <c:pt idx="122">
                  <c:v>#N/A</c:v>
                </c:pt>
                <c:pt idx="123">
                  <c:v>#N/A</c:v>
                </c:pt>
                <c:pt idx="124">
                  <c:v>7.9999999999999698</c:v>
                </c:pt>
                <c:pt idx="125">
                  <c:v>#N/A</c:v>
                </c:pt>
                <c:pt idx="126">
                  <c:v>#N/A</c:v>
                </c:pt>
                <c:pt idx="127">
                  <c:v>#N/A</c:v>
                </c:pt>
                <c:pt idx="128">
                  <c:v>#N/A</c:v>
                </c:pt>
                <c:pt idx="129">
                  <c:v>#N/A</c:v>
                </c:pt>
                <c:pt idx="130">
                  <c:v>#N/A</c:v>
                </c:pt>
                <c:pt idx="131">
                  <c:v>#N/A</c:v>
                </c:pt>
                <c:pt idx="132">
                  <c:v>#N/A</c:v>
                </c:pt>
                <c:pt idx="133">
                  <c:v>#N/A</c:v>
                </c:pt>
                <c:pt idx="134">
                  <c:v>8.9999999999999662</c:v>
                </c:pt>
                <c:pt idx="135">
                  <c:v>#N/A</c:v>
                </c:pt>
                <c:pt idx="136">
                  <c:v>#N/A</c:v>
                </c:pt>
                <c:pt idx="137">
                  <c:v>#N/A</c:v>
                </c:pt>
                <c:pt idx="138">
                  <c:v>#N/A</c:v>
                </c:pt>
                <c:pt idx="139">
                  <c:v>#N/A</c:v>
                </c:pt>
                <c:pt idx="140">
                  <c:v>#N/A</c:v>
                </c:pt>
                <c:pt idx="141">
                  <c:v>#N/A</c:v>
                </c:pt>
                <c:pt idx="142">
                  <c:v>#N/A</c:v>
                </c:pt>
                <c:pt idx="143">
                  <c:v>#N/A</c:v>
                </c:pt>
                <c:pt idx="144">
                  <c:v>9.9999999999999627</c:v>
                </c:pt>
                <c:pt idx="145">
                  <c:v>#N/A</c:v>
                </c:pt>
                <c:pt idx="146">
                  <c:v>#N/A</c:v>
                </c:pt>
                <c:pt idx="147">
                  <c:v>#N/A</c:v>
                </c:pt>
                <c:pt idx="148">
                  <c:v>#N/A</c:v>
                </c:pt>
                <c:pt idx="149">
                  <c:v>#N/A</c:v>
                </c:pt>
                <c:pt idx="150">
                  <c:v>#N/A</c:v>
                </c:pt>
                <c:pt idx="151">
                  <c:v>#N/A</c:v>
                </c:pt>
                <c:pt idx="152">
                  <c:v>#N/A</c:v>
                </c:pt>
                <c:pt idx="153">
                  <c:v>#N/A</c:v>
                </c:pt>
                <c:pt idx="154">
                  <c:v>10.999999999999959</c:v>
                </c:pt>
                <c:pt idx="155">
                  <c:v>#N/A</c:v>
                </c:pt>
                <c:pt idx="156">
                  <c:v>#N/A</c:v>
                </c:pt>
                <c:pt idx="157">
                  <c:v>#N/A</c:v>
                </c:pt>
                <c:pt idx="158">
                  <c:v>#N/A</c:v>
                </c:pt>
                <c:pt idx="159">
                  <c:v>#N/A</c:v>
                </c:pt>
                <c:pt idx="160">
                  <c:v>#N/A</c:v>
                </c:pt>
                <c:pt idx="161">
                  <c:v>#N/A</c:v>
                </c:pt>
                <c:pt idx="162">
                  <c:v>#N/A</c:v>
                </c:pt>
                <c:pt idx="163">
                  <c:v>#N/A</c:v>
                </c:pt>
                <c:pt idx="164">
                  <c:v>11.999999999999956</c:v>
                </c:pt>
                <c:pt idx="165">
                  <c:v>#N/A</c:v>
                </c:pt>
                <c:pt idx="166">
                  <c:v>#N/A</c:v>
                </c:pt>
                <c:pt idx="167">
                  <c:v>#N/A</c:v>
                </c:pt>
                <c:pt idx="168">
                  <c:v>#N/A</c:v>
                </c:pt>
                <c:pt idx="169">
                  <c:v>#N/A</c:v>
                </c:pt>
                <c:pt idx="170">
                  <c:v>#N/A</c:v>
                </c:pt>
                <c:pt idx="171">
                  <c:v>#N/A</c:v>
                </c:pt>
                <c:pt idx="172">
                  <c:v>#N/A</c:v>
                </c:pt>
                <c:pt idx="173">
                  <c:v>#N/A</c:v>
                </c:pt>
                <c:pt idx="174">
                  <c:v>12.999999999999952</c:v>
                </c:pt>
                <c:pt idx="175">
                  <c:v>#N/A</c:v>
                </c:pt>
                <c:pt idx="176">
                  <c:v>#N/A</c:v>
                </c:pt>
                <c:pt idx="177">
                  <c:v>#N/A</c:v>
                </c:pt>
                <c:pt idx="178">
                  <c:v>#N/A</c:v>
                </c:pt>
                <c:pt idx="179">
                  <c:v>#N/A</c:v>
                </c:pt>
                <c:pt idx="180">
                  <c:v>#N/A</c:v>
                </c:pt>
                <c:pt idx="181">
                  <c:v>#N/A</c:v>
                </c:pt>
                <c:pt idx="182">
                  <c:v>#N/A</c:v>
                </c:pt>
                <c:pt idx="183">
                  <c:v>#N/A</c:v>
                </c:pt>
                <c:pt idx="184">
                  <c:v>13.999999999999948</c:v>
                </c:pt>
                <c:pt idx="185">
                  <c:v>#N/A</c:v>
                </c:pt>
                <c:pt idx="186">
                  <c:v>#N/A</c:v>
                </c:pt>
                <c:pt idx="187">
                  <c:v>#N/A</c:v>
                </c:pt>
                <c:pt idx="188">
                  <c:v>#N/A</c:v>
                </c:pt>
                <c:pt idx="189">
                  <c:v>#N/A</c:v>
                </c:pt>
                <c:pt idx="190">
                  <c:v>#N/A</c:v>
                </c:pt>
                <c:pt idx="191">
                  <c:v>#N/A</c:v>
                </c:pt>
                <c:pt idx="192">
                  <c:v>#N/A</c:v>
                </c:pt>
                <c:pt idx="193">
                  <c:v>#N/A</c:v>
                </c:pt>
                <c:pt idx="194">
                  <c:v>14.999999999999945</c:v>
                </c:pt>
                <c:pt idx="195">
                  <c:v>#N/A</c:v>
                </c:pt>
                <c:pt idx="196">
                  <c:v>#N/A</c:v>
                </c:pt>
                <c:pt idx="197">
                  <c:v>#N/A</c:v>
                </c:pt>
                <c:pt idx="198">
                  <c:v>#N/A</c:v>
                </c:pt>
                <c:pt idx="199">
                  <c:v>#N/A</c:v>
                </c:pt>
                <c:pt idx="200">
                  <c:v>#N/A</c:v>
                </c:pt>
                <c:pt idx="201">
                  <c:v>#N/A</c:v>
                </c:pt>
                <c:pt idx="202">
                  <c:v>#N/A</c:v>
                </c:pt>
                <c:pt idx="203">
                  <c:v>#N/A</c:v>
                </c:pt>
                <c:pt idx="204">
                  <c:v>15.999999999999941</c:v>
                </c:pt>
                <c:pt idx="205">
                  <c:v>#N/A</c:v>
                </c:pt>
                <c:pt idx="206">
                  <c:v>#N/A</c:v>
                </c:pt>
                <c:pt idx="207">
                  <c:v>#N/A</c:v>
                </c:pt>
                <c:pt idx="208">
                  <c:v>#N/A</c:v>
                </c:pt>
                <c:pt idx="209">
                  <c:v>#N/A</c:v>
                </c:pt>
                <c:pt idx="210">
                  <c:v>#N/A</c:v>
                </c:pt>
                <c:pt idx="211">
                  <c:v>#N/A</c:v>
                </c:pt>
                <c:pt idx="212">
                  <c:v>#N/A</c:v>
                </c:pt>
                <c:pt idx="213">
                  <c:v>#N/A</c:v>
                </c:pt>
                <c:pt idx="214">
                  <c:v>16.999999999999954</c:v>
                </c:pt>
                <c:pt idx="215">
                  <c:v>#N/A</c:v>
                </c:pt>
                <c:pt idx="216">
                  <c:v>#N/A</c:v>
                </c:pt>
                <c:pt idx="217">
                  <c:v>#N/A</c:v>
                </c:pt>
                <c:pt idx="218">
                  <c:v>#N/A</c:v>
                </c:pt>
                <c:pt idx="219">
                  <c:v>#N/A</c:v>
                </c:pt>
                <c:pt idx="220">
                  <c:v>#N/A</c:v>
                </c:pt>
                <c:pt idx="221">
                  <c:v>#N/A</c:v>
                </c:pt>
                <c:pt idx="222">
                  <c:v>#N/A</c:v>
                </c:pt>
                <c:pt idx="223">
                  <c:v>#N/A</c:v>
                </c:pt>
                <c:pt idx="224">
                  <c:v>17.999999999999968</c:v>
                </c:pt>
                <c:pt idx="225">
                  <c:v>#N/A</c:v>
                </c:pt>
                <c:pt idx="226">
                  <c:v>#N/A</c:v>
                </c:pt>
                <c:pt idx="227">
                  <c:v>#N/A</c:v>
                </c:pt>
                <c:pt idx="228">
                  <c:v>#N/A</c:v>
                </c:pt>
                <c:pt idx="229">
                  <c:v>#N/A</c:v>
                </c:pt>
                <c:pt idx="230">
                  <c:v>#N/A</c:v>
                </c:pt>
                <c:pt idx="231">
                  <c:v>#N/A</c:v>
                </c:pt>
                <c:pt idx="232">
                  <c:v>#N/A</c:v>
                </c:pt>
                <c:pt idx="233">
                  <c:v>#N/A</c:v>
                </c:pt>
                <c:pt idx="234">
                  <c:v>18.999999999999982</c:v>
                </c:pt>
                <c:pt idx="235">
                  <c:v>#N/A</c:v>
                </c:pt>
                <c:pt idx="236">
                  <c:v>#N/A</c:v>
                </c:pt>
                <c:pt idx="237">
                  <c:v>#N/A</c:v>
                </c:pt>
                <c:pt idx="238">
                  <c:v>#N/A</c:v>
                </c:pt>
                <c:pt idx="239">
                  <c:v>#N/A</c:v>
                </c:pt>
                <c:pt idx="240">
                  <c:v>#N/A</c:v>
                </c:pt>
                <c:pt idx="241">
                  <c:v>#N/A</c:v>
                </c:pt>
                <c:pt idx="242">
                  <c:v>#N/A</c:v>
                </c:pt>
                <c:pt idx="243">
                  <c:v>#N/A</c:v>
                </c:pt>
                <c:pt idx="244">
                  <c:v>19.999999999999996</c:v>
                </c:pt>
                <c:pt idx="245">
                  <c:v>#N/A</c:v>
                </c:pt>
                <c:pt idx="246">
                  <c:v>#N/A</c:v>
                </c:pt>
                <c:pt idx="247">
                  <c:v>#N/A</c:v>
                </c:pt>
                <c:pt idx="248">
                  <c:v>#N/A</c:v>
                </c:pt>
                <c:pt idx="249">
                  <c:v>#N/A</c:v>
                </c:pt>
                <c:pt idx="250">
                  <c:v>#N/A</c:v>
                </c:pt>
                <c:pt idx="251">
                  <c:v>#N/A</c:v>
                </c:pt>
                <c:pt idx="252">
                  <c:v>#N/A</c:v>
                </c:pt>
                <c:pt idx="253">
                  <c:v>#N/A</c:v>
                </c:pt>
                <c:pt idx="254">
                  <c:v>21.000000000000011</c:v>
                </c:pt>
                <c:pt idx="255">
                  <c:v>#N/A</c:v>
                </c:pt>
                <c:pt idx="256">
                  <c:v>#N/A</c:v>
                </c:pt>
                <c:pt idx="257">
                  <c:v>#N/A</c:v>
                </c:pt>
                <c:pt idx="258">
                  <c:v>#N/A</c:v>
                </c:pt>
                <c:pt idx="259">
                  <c:v>#N/A</c:v>
                </c:pt>
                <c:pt idx="260">
                  <c:v>#N/A</c:v>
                </c:pt>
                <c:pt idx="261">
                  <c:v>#N/A</c:v>
                </c:pt>
                <c:pt idx="262">
                  <c:v>#N/A</c:v>
                </c:pt>
                <c:pt idx="263">
                  <c:v>#N/A</c:v>
                </c:pt>
                <c:pt idx="264">
                  <c:v>22.000000000000025</c:v>
                </c:pt>
                <c:pt idx="265">
                  <c:v>#N/A</c:v>
                </c:pt>
                <c:pt idx="266">
                  <c:v>#N/A</c:v>
                </c:pt>
                <c:pt idx="267">
                  <c:v>#N/A</c:v>
                </c:pt>
                <c:pt idx="268">
                  <c:v>#N/A</c:v>
                </c:pt>
                <c:pt idx="269">
                  <c:v>#N/A</c:v>
                </c:pt>
                <c:pt idx="270">
                  <c:v>#N/A</c:v>
                </c:pt>
                <c:pt idx="271">
                  <c:v>#N/A</c:v>
                </c:pt>
                <c:pt idx="272">
                  <c:v>#N/A</c:v>
                </c:pt>
                <c:pt idx="273">
                  <c:v>#N/A</c:v>
                </c:pt>
                <c:pt idx="274">
                  <c:v>23.000000000000039</c:v>
                </c:pt>
                <c:pt idx="275">
                  <c:v>#N/A</c:v>
                </c:pt>
                <c:pt idx="276">
                  <c:v>#N/A</c:v>
                </c:pt>
                <c:pt idx="277">
                  <c:v>#N/A</c:v>
                </c:pt>
                <c:pt idx="278">
                  <c:v>#N/A</c:v>
                </c:pt>
                <c:pt idx="279">
                  <c:v>#N/A</c:v>
                </c:pt>
                <c:pt idx="280">
                  <c:v>#N/A</c:v>
                </c:pt>
                <c:pt idx="281">
                  <c:v>#N/A</c:v>
                </c:pt>
                <c:pt idx="282">
                  <c:v>#N/A</c:v>
                </c:pt>
                <c:pt idx="283">
                  <c:v>#N/A</c:v>
                </c:pt>
                <c:pt idx="284">
                  <c:v>24.000000000000053</c:v>
                </c:pt>
                <c:pt idx="285">
                  <c:v>#N/A</c:v>
                </c:pt>
                <c:pt idx="286">
                  <c:v>#N/A</c:v>
                </c:pt>
                <c:pt idx="287">
                  <c:v>#N/A</c:v>
                </c:pt>
                <c:pt idx="288">
                  <c:v>#N/A</c:v>
                </c:pt>
                <c:pt idx="289">
                  <c:v>#N/A</c:v>
                </c:pt>
                <c:pt idx="290">
                  <c:v>#N/A</c:v>
                </c:pt>
                <c:pt idx="291">
                  <c:v>#N/A</c:v>
                </c:pt>
                <c:pt idx="292">
                  <c:v>#N/A</c:v>
                </c:pt>
                <c:pt idx="293">
                  <c:v>#N/A</c:v>
                </c:pt>
                <c:pt idx="294">
                  <c:v>25.000000000000068</c:v>
                </c:pt>
                <c:pt idx="295">
                  <c:v>#N/A</c:v>
                </c:pt>
                <c:pt idx="296">
                  <c:v>#N/A</c:v>
                </c:pt>
                <c:pt idx="297">
                  <c:v>#N/A</c:v>
                </c:pt>
                <c:pt idx="298">
                  <c:v>#N/A</c:v>
                </c:pt>
                <c:pt idx="299">
                  <c:v>#N/A</c:v>
                </c:pt>
                <c:pt idx="300">
                  <c:v>#N/A</c:v>
                </c:pt>
                <c:pt idx="301">
                  <c:v>#N/A</c:v>
                </c:pt>
                <c:pt idx="302">
                  <c:v>#N/A</c:v>
                </c:pt>
                <c:pt idx="303">
                  <c:v>#N/A</c:v>
                </c:pt>
                <c:pt idx="304">
                  <c:v>26.000000000000082</c:v>
                </c:pt>
                <c:pt idx="305">
                  <c:v>#N/A</c:v>
                </c:pt>
                <c:pt idx="306">
                  <c:v>#N/A</c:v>
                </c:pt>
                <c:pt idx="307">
                  <c:v>#N/A</c:v>
                </c:pt>
                <c:pt idx="308">
                  <c:v>#N/A</c:v>
                </c:pt>
                <c:pt idx="309">
                  <c:v>#N/A</c:v>
                </c:pt>
                <c:pt idx="310">
                  <c:v>#N/A</c:v>
                </c:pt>
                <c:pt idx="311">
                  <c:v>#N/A</c:v>
                </c:pt>
                <c:pt idx="312">
                  <c:v>#N/A</c:v>
                </c:pt>
                <c:pt idx="313">
                  <c:v>#N/A</c:v>
                </c:pt>
                <c:pt idx="314">
                  <c:v>27.000000000000096</c:v>
                </c:pt>
                <c:pt idx="315">
                  <c:v>#N/A</c:v>
                </c:pt>
                <c:pt idx="316">
                  <c:v>#N/A</c:v>
                </c:pt>
                <c:pt idx="317">
                  <c:v>#N/A</c:v>
                </c:pt>
                <c:pt idx="318">
                  <c:v>#N/A</c:v>
                </c:pt>
                <c:pt idx="319">
                  <c:v>#N/A</c:v>
                </c:pt>
                <c:pt idx="320">
                  <c:v>#N/A</c:v>
                </c:pt>
                <c:pt idx="321">
                  <c:v>#N/A</c:v>
                </c:pt>
                <c:pt idx="322">
                  <c:v>#N/A</c:v>
                </c:pt>
                <c:pt idx="323">
                  <c:v>#N/A</c:v>
                </c:pt>
                <c:pt idx="324">
                  <c:v>28.00000000000011</c:v>
                </c:pt>
                <c:pt idx="325">
                  <c:v>#N/A</c:v>
                </c:pt>
                <c:pt idx="326">
                  <c:v>#N/A</c:v>
                </c:pt>
                <c:pt idx="327">
                  <c:v>#N/A</c:v>
                </c:pt>
                <c:pt idx="328">
                  <c:v>#N/A</c:v>
                </c:pt>
                <c:pt idx="329">
                  <c:v>#N/A</c:v>
                </c:pt>
                <c:pt idx="330">
                  <c:v>#N/A</c:v>
                </c:pt>
                <c:pt idx="331">
                  <c:v>#N/A</c:v>
                </c:pt>
                <c:pt idx="332">
                  <c:v>#N/A</c:v>
                </c:pt>
                <c:pt idx="333">
                  <c:v>#N/A</c:v>
                </c:pt>
                <c:pt idx="334">
                  <c:v>29.000000000000124</c:v>
                </c:pt>
                <c:pt idx="335">
                  <c:v>#N/A</c:v>
                </c:pt>
                <c:pt idx="336">
                  <c:v>#N/A</c:v>
                </c:pt>
                <c:pt idx="337">
                  <c:v>#N/A</c:v>
                </c:pt>
                <c:pt idx="338">
                  <c:v>#N/A</c:v>
                </c:pt>
                <c:pt idx="339">
                  <c:v>#N/A</c:v>
                </c:pt>
                <c:pt idx="340">
                  <c:v>#N/A</c:v>
                </c:pt>
                <c:pt idx="341">
                  <c:v>#N/A</c:v>
                </c:pt>
                <c:pt idx="342">
                  <c:v>#N/A</c:v>
                </c:pt>
                <c:pt idx="343">
                  <c:v>#N/A</c:v>
                </c:pt>
                <c:pt idx="344">
                  <c:v>30.000000000000139</c:v>
                </c:pt>
                <c:pt idx="345">
                  <c:v>#N/A</c:v>
                </c:pt>
                <c:pt idx="346">
                  <c:v>#N/A</c:v>
                </c:pt>
                <c:pt idx="347">
                  <c:v>#N/A</c:v>
                </c:pt>
                <c:pt idx="348">
                  <c:v>#N/A</c:v>
                </c:pt>
                <c:pt idx="349">
                  <c:v>#N/A</c:v>
                </c:pt>
                <c:pt idx="350">
                  <c:v>#N/A</c:v>
                </c:pt>
                <c:pt idx="351">
                  <c:v>#N/A</c:v>
                </c:pt>
                <c:pt idx="352">
                  <c:v>#N/A</c:v>
                </c:pt>
                <c:pt idx="353">
                  <c:v>#N/A</c:v>
                </c:pt>
                <c:pt idx="354">
                  <c:v>31.000000000000153</c:v>
                </c:pt>
                <c:pt idx="355">
                  <c:v>#N/A</c:v>
                </c:pt>
                <c:pt idx="356">
                  <c:v>#N/A</c:v>
                </c:pt>
                <c:pt idx="357">
                  <c:v>#N/A</c:v>
                </c:pt>
                <c:pt idx="358">
                  <c:v>#N/A</c:v>
                </c:pt>
                <c:pt idx="359">
                  <c:v>#N/A</c:v>
                </c:pt>
                <c:pt idx="360">
                  <c:v>#N/A</c:v>
                </c:pt>
                <c:pt idx="361">
                  <c:v>#N/A</c:v>
                </c:pt>
                <c:pt idx="362">
                  <c:v>#N/A</c:v>
                </c:pt>
                <c:pt idx="363">
                  <c:v>#N/A</c:v>
                </c:pt>
                <c:pt idx="364">
                  <c:v>32.000000000000163</c:v>
                </c:pt>
                <c:pt idx="365">
                  <c:v>#N/A</c:v>
                </c:pt>
                <c:pt idx="366">
                  <c:v>#N/A</c:v>
                </c:pt>
                <c:pt idx="367">
                  <c:v>#N/A</c:v>
                </c:pt>
                <c:pt idx="368">
                  <c:v>#N/A</c:v>
                </c:pt>
                <c:pt idx="369">
                  <c:v>#N/A</c:v>
                </c:pt>
                <c:pt idx="370">
                  <c:v>#N/A</c:v>
                </c:pt>
                <c:pt idx="371">
                  <c:v>#N/A</c:v>
                </c:pt>
                <c:pt idx="372">
                  <c:v>#N/A</c:v>
                </c:pt>
                <c:pt idx="373">
                  <c:v>#N/A</c:v>
                </c:pt>
                <c:pt idx="374">
                  <c:v>33.000000000000178</c:v>
                </c:pt>
                <c:pt idx="375">
                  <c:v>#N/A</c:v>
                </c:pt>
                <c:pt idx="376">
                  <c:v>#N/A</c:v>
                </c:pt>
                <c:pt idx="377">
                  <c:v>#N/A</c:v>
                </c:pt>
                <c:pt idx="378">
                  <c:v>#N/A</c:v>
                </c:pt>
                <c:pt idx="379">
                  <c:v>#N/A</c:v>
                </c:pt>
                <c:pt idx="380">
                  <c:v>#N/A</c:v>
                </c:pt>
                <c:pt idx="381">
                  <c:v>#N/A</c:v>
                </c:pt>
                <c:pt idx="382">
                  <c:v>#N/A</c:v>
                </c:pt>
                <c:pt idx="383">
                  <c:v>#N/A</c:v>
                </c:pt>
                <c:pt idx="384">
                  <c:v>34.000000000000192</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580.84077273287357</c:v>
                </c:pt>
                <c:pt idx="1">
                  <c:v>582.36824916612352</c:v>
                </c:pt>
                <c:pt idx="2">
                  <c:v>583.8931024736155</c:v>
                </c:pt>
                <c:pt idx="3">
                  <c:v>585.41533854250395</c:v>
                </c:pt>
                <c:pt idx="4">
                  <c:v>586.93496323521799</c:v>
                </c:pt>
                <c:pt idx="5">
                  <c:v>588.45198238959824</c:v>
                </c:pt>
                <c:pt idx="6">
                  <c:v>589.96640181903319</c:v>
                </c:pt>
                <c:pt idx="7">
                  <c:v>591.47822731259407</c:v>
                </c:pt>
                <c:pt idx="8">
                  <c:v>592.98746463516943</c:v>
                </c:pt>
                <c:pt idx="9">
                  <c:v>594.49411952759817</c:v>
                </c:pt>
                <c:pt idx="10">
                  <c:v>595.9981977068021</c:v>
                </c:pt>
                <c:pt idx="11">
                  <c:v>597.49970485631707</c:v>
                </c:pt>
                <c:pt idx="12">
                  <c:v>598.99864661699769</c:v>
                </c:pt>
                <c:pt idx="13">
                  <c:v>600.49502859709423</c:v>
                </c:pt>
                <c:pt idx="14">
                  <c:v>601.98885638215017</c:v>
                </c:pt>
                <c:pt idx="15">
                  <c:v>603.48013553512135</c:v>
                </c:pt>
                <c:pt idx="16">
                  <c:v>604.96887159649475</c:v>
                </c:pt>
                <c:pt idx="17">
                  <c:v>606.45507008440632</c:v>
                </c:pt>
                <c:pt idx="18">
                  <c:v>607.93873649475802</c:v>
                </c:pt>
                <c:pt idx="19">
                  <c:v>609.41987630133406</c:v>
                </c:pt>
                <c:pt idx="20">
                  <c:v>610.89849495591659</c:v>
                </c:pt>
                <c:pt idx="21">
                  <c:v>612.37459789320269</c:v>
                </c:pt>
                <c:pt idx="22">
                  <c:v>613.84819053563615</c:v>
                </c:pt>
                <c:pt idx="23">
                  <c:v>615.31927828855055</c:v>
                </c:pt>
                <c:pt idx="24">
                  <c:v>616.78786653539828</c:v>
                </c:pt>
                <c:pt idx="25">
                  <c:v>618.2539606378657</c:v>
                </c:pt>
                <c:pt idx="26">
                  <c:v>619.71756593598866</c:v>
                </c:pt>
                <c:pt idx="27">
                  <c:v>621.17868774826638</c:v>
                </c:pt>
                <c:pt idx="28">
                  <c:v>622.6373313717753</c:v>
                </c:pt>
                <c:pt idx="29">
                  <c:v>624.09350208228147</c:v>
                </c:pt>
                <c:pt idx="30">
                  <c:v>625.54720513435257</c:v>
                </c:pt>
                <c:pt idx="31">
                  <c:v>626.99844576146938</c:v>
                </c:pt>
                <c:pt idx="32">
                  <c:v>628.44722917613581</c:v>
                </c:pt>
                <c:pt idx="33">
                  <c:v>629.89356056998918</c:v>
                </c:pt>
                <c:pt idx="34">
                  <c:v>631.33744511390876</c:v>
                </c:pt>
                <c:pt idx="35">
                  <c:v>632.77888795812441</c:v>
                </c:pt>
                <c:pt idx="36">
                  <c:v>634.21789423232394</c:v>
                </c:pt>
                <c:pt idx="37">
                  <c:v>635.65446904576027</c:v>
                </c:pt>
                <c:pt idx="38">
                  <c:v>637.08861748735728</c:v>
                </c:pt>
                <c:pt idx="39">
                  <c:v>638.52034462581537</c:v>
                </c:pt>
                <c:pt idx="40">
                  <c:v>639.94965550971654</c:v>
                </c:pt>
                <c:pt idx="41">
                  <c:v>641.376555167628</c:v>
                </c:pt>
                <c:pt idx="42">
                  <c:v>642.80104860820597</c:v>
                </c:pt>
                <c:pt idx="43">
                  <c:v>644.22314082029834</c:v>
                </c:pt>
                <c:pt idx="44">
                  <c:v>645.64283677304638</c:v>
                </c:pt>
                <c:pt idx="45">
                  <c:v>647.06014141598678</c:v>
                </c:pt>
                <c:pt idx="46">
                  <c:v>648.47505967915174</c:v>
                </c:pt>
                <c:pt idx="47">
                  <c:v>649.88759647316942</c:v>
                </c:pt>
                <c:pt idx="48">
                  <c:v>651.29775668936338</c:v>
                </c:pt>
                <c:pt idx="49">
                  <c:v>652.70554519985126</c:v>
                </c:pt>
                <c:pt idx="50">
                  <c:v>654.11096685764278</c:v>
                </c:pt>
                <c:pt idx="51">
                  <c:v>655.51402649673764</c:v>
                </c:pt>
                <c:pt idx="52">
                  <c:v>656.91472893222203</c:v>
                </c:pt>
                <c:pt idx="53">
                  <c:v>658.31307896036503</c:v>
                </c:pt>
                <c:pt idx="54">
                  <c:v>659.70908135871423</c:v>
                </c:pt>
                <c:pt idx="55">
                  <c:v>661.10274088619087</c:v>
                </c:pt>
                <c:pt idx="56">
                  <c:v>662.49406228318389</c:v>
                </c:pt>
                <c:pt idx="57">
                  <c:v>663.88305027164415</c:v>
                </c:pt>
                <c:pt idx="58">
                  <c:v>665.26970955517731</c:v>
                </c:pt>
                <c:pt idx="59">
                  <c:v>666.65404481913674</c:v>
                </c:pt>
                <c:pt idx="60">
                  <c:v>668.03606073071512</c:v>
                </c:pt>
                <c:pt idx="61">
                  <c:v>669.41576193903609</c:v>
                </c:pt>
                <c:pt idx="62">
                  <c:v>670.7931530752453</c:v>
                </c:pt>
                <c:pt idx="63">
                  <c:v>672.16823875260013</c:v>
                </c:pt>
                <c:pt idx="64">
                  <c:v>673.54102356655994</c:v>
                </c:pt>
                <c:pt idx="65">
                  <c:v>674.91151209487475</c:v>
                </c:pt>
                <c:pt idx="66">
                  <c:v>676.27970889767403</c:v>
                </c:pt>
                <c:pt idx="67">
                  <c:v>677.64561851755445</c:v>
                </c:pt>
                <c:pt idx="68">
                  <c:v>679.0092454796677</c:v>
                </c:pt>
                <c:pt idx="69">
                  <c:v>680.37059429180692</c:v>
                </c:pt>
                <c:pt idx="70">
                  <c:v>681.72966944449331</c:v>
                </c:pt>
                <c:pt idx="71">
                  <c:v>683.08647541106177</c:v>
                </c:pt>
                <c:pt idx="72">
                  <c:v>684.44101664774632</c:v>
                </c:pt>
                <c:pt idx="73">
                  <c:v>685.79329759376446</c:v>
                </c:pt>
                <c:pt idx="74">
                  <c:v>687.14332267140162</c:v>
                </c:pt>
                <c:pt idx="75">
                  <c:v>688.49109628609483</c:v>
                </c:pt>
                <c:pt idx="76">
                  <c:v>689.83662282651562</c:v>
                </c:pt>
                <c:pt idx="77">
                  <c:v>691.17990666465278</c:v>
                </c:pt>
                <c:pt idx="78">
                  <c:v>692.52095215589429</c:v>
                </c:pt>
                <c:pt idx="79">
                  <c:v>693.85976363910902</c:v>
                </c:pt>
                <c:pt idx="80">
                  <c:v>695.19634543672782</c:v>
                </c:pt>
                <c:pt idx="81">
                  <c:v>696.53070185482386</c:v>
                </c:pt>
                <c:pt idx="82">
                  <c:v>697.86283718319294</c:v>
                </c:pt>
                <c:pt idx="83">
                  <c:v>699.19275569543288</c:v>
                </c:pt>
                <c:pt idx="84">
                  <c:v>700.52046164902265</c:v>
                </c:pt>
                <c:pt idx="85">
                  <c:v>701.8459592854008</c:v>
                </c:pt>
                <c:pt idx="86">
                  <c:v>703.16925283004366</c:v>
                </c:pt>
                <c:pt idx="87">
                  <c:v>704.49034649254293</c:v>
                </c:pt>
                <c:pt idx="88">
                  <c:v>705.80924446668291</c:v>
                </c:pt>
                <c:pt idx="89">
                  <c:v>707.12595093051686</c:v>
                </c:pt>
                <c:pt idx="90">
                  <c:v>708.44047004644335</c:v>
                </c:pt>
                <c:pt idx="91">
                  <c:v>709.75280596128209</c:v>
                </c:pt>
                <c:pt idx="92">
                  <c:v>711.06296280634899</c:v>
                </c:pt>
                <c:pt idx="93">
                  <c:v>712.37094469753083</c:v>
                </c:pt>
                <c:pt idx="94">
                  <c:v>713.67675573535973</c:v>
                </c:pt>
                <c:pt idx="95">
                  <c:v>714.98040000508718</c:v>
                </c:pt>
                <c:pt idx="96">
                  <c:v>716.28188157675709</c:v>
                </c:pt>
                <c:pt idx="97">
                  <c:v>717.58120450527895</c:v>
                </c:pt>
                <c:pt idx="98">
                  <c:v>718.87837283050033</c:v>
                </c:pt>
                <c:pt idx="99">
                  <c:v>720.17339057727906</c:v>
                </c:pt>
                <c:pt idx="100">
                  <c:v>721.46626175555457</c:v>
                </c:pt>
                <c:pt idx="101">
                  <c:v>734.2772217236701</c:v>
                </c:pt>
                <c:pt idx="102">
                  <c:v>746.87609318761463</c:v>
                </c:pt>
                <c:pt idx="103">
                  <c:v>759.26674336333258</c:v>
                </c:pt>
                <c:pt idx="104">
                  <c:v>771.45289941279646</c:v>
                </c:pt>
                <c:pt idx="105">
                  <c:v>783.4381548981778</c:v>
                </c:pt>
                <c:pt idx="106">
                  <c:v>795.22597586026677</c:v>
                </c:pt>
                <c:pt idx="107">
                  <c:v>806.81970654710892</c:v>
                </c:pt>
                <c:pt idx="108">
                  <c:v>818.2225748167466</c:v>
                </c:pt>
                <c:pt idx="109">
                  <c:v>829.43769723606363</c:v>
                </c:pt>
                <c:pt idx="110">
                  <c:v>840.46808389600619</c:v>
                </c:pt>
                <c:pt idx="111">
                  <c:v>851.31664296188694</c:v>
                </c:pt>
                <c:pt idx="112">
                  <c:v>861.98618497604616</c:v>
                </c:pt>
                <c:pt idx="113">
                  <c:v>872.47942692883692</c:v>
                </c:pt>
                <c:pt idx="114">
                  <c:v>882.79899611270571</c:v>
                </c:pt>
                <c:pt idx="115">
                  <c:v>892.94743377304587</c:v>
                </c:pt>
                <c:pt idx="116">
                  <c:v>902.92719856849919</c:v>
                </c:pt>
                <c:pt idx="117">
                  <c:v>912.74066985246293</c:v>
                </c:pt>
                <c:pt idx="118">
                  <c:v>922.39015078671446</c:v>
                </c:pt>
                <c:pt idx="119">
                  <c:v>931.8778712972919</c:v>
                </c:pt>
                <c:pt idx="120">
                  <c:v>941.20599088205688</c:v>
                </c:pt>
                <c:pt idx="121">
                  <c:v>950.37660127870879</c:v>
                </c:pt>
                <c:pt idx="122">
                  <c:v>959.39172900141659</c:v>
                </c:pt>
                <c:pt idx="123">
                  <c:v>968.25333775367676</c:v>
                </c:pt>
                <c:pt idx="124">
                  <c:v>976.96333072449238</c:v>
                </c:pt>
                <c:pt idx="125">
                  <c:v>985.52355277449419</c:v>
                </c:pt>
                <c:pt idx="126">
                  <c:v>993.93579251818392</c:v>
                </c:pt>
                <c:pt idx="127">
                  <c:v>1002.2017843080778</c:v>
                </c:pt>
                <c:pt idx="128">
                  <c:v>1010.3232101261483</c:v>
                </c:pt>
                <c:pt idx="129">
                  <c:v>1018.3017013876192</c:v>
                </c:pt>
                <c:pt idx="130">
                  <c:v>1026.1388406618412</c:v>
                </c:pt>
                <c:pt idx="131">
                  <c:v>1033.836163314681</c:v>
                </c:pt>
                <c:pt idx="132">
                  <c:v>1041.3951590765751</c:v>
                </c:pt>
                <c:pt idx="133">
                  <c:v>1048.8172735401436</c:v>
                </c:pt>
                <c:pt idx="134">
                  <c:v>1056.1039095910194</c:v>
                </c:pt>
                <c:pt idx="135">
                  <c:v>1063.2564287753239</c:v>
                </c:pt>
                <c:pt idx="136">
                  <c:v>1070.2761526070115</c:v>
                </c:pt>
                <c:pt idx="137">
                  <c:v>1077.1643638181156</c:v>
                </c:pt>
                <c:pt idx="138">
                  <c:v>1083.9223075547441</c:v>
                </c:pt>
                <c:pt idx="139">
                  <c:v>1090.551192521506</c:v>
                </c:pt>
                <c:pt idx="140">
                  <c:v>1097.0521920768936</c:v>
                </c:pt>
                <c:pt idx="141">
                  <c:v>1103.4264452819982</c:v>
                </c:pt>
                <c:pt idx="142">
                  <c:v>1109.6750579048</c:v>
                </c:pt>
                <c:pt idx="143">
                  <c:v>1115.7991033821436</c:v>
                </c:pt>
                <c:pt idx="144">
                  <c:v>1121.7996237413936</c:v>
                </c:pt>
                <c:pt idx="145">
                  <c:v>1127.6776304836496</c:v>
                </c:pt>
                <c:pt idx="146">
                  <c:v>1133.4341054302979</c:v>
                </c:pt>
                <c:pt idx="147">
                  <c:v>1139.0700015345753</c:v>
                </c:pt>
                <c:pt idx="148">
                  <c:v>1144.5862436597324</c:v>
                </c:pt>
                <c:pt idx="149">
                  <c:v>1149.9837293252949</c:v>
                </c:pt>
                <c:pt idx="150">
                  <c:v>1155.2633294228406</c:v>
                </c:pt>
                <c:pt idx="151">
                  <c:v>1160.4258889026362</c:v>
                </c:pt>
                <c:pt idx="152">
                  <c:v>1165.4722274324038</c:v>
                </c:pt>
                <c:pt idx="153">
                  <c:v>1170.4031400294227</c:v>
                </c:pt>
                <c:pt idx="154">
                  <c:v>1175.219397667109</c:v>
                </c:pt>
                <c:pt idx="155">
                  <c:v>1179.921747857157</c:v>
                </c:pt>
                <c:pt idx="156">
                  <c:v>1184.5109152082719</c:v>
                </c:pt>
                <c:pt idx="157">
                  <c:v>1188.9876019624714</c:v>
                </c:pt>
                <c:pt idx="158">
                  <c:v>1193.3524885098873</c:v>
                </c:pt>
                <c:pt idx="159">
                  <c:v>1197.6062338829515</c:v>
                </c:pt>
                <c:pt idx="160">
                  <c:v>1201.749476230814</c:v>
                </c:pt>
                <c:pt idx="161">
                  <c:v>1205.7828332747972</c:v>
                </c:pt>
                <c:pt idx="162">
                  <c:v>1209.7069027456575</c:v>
                </c:pt>
                <c:pt idx="163">
                  <c:v>1213.5222628033971</c:v>
                </c:pt>
                <c:pt idx="164">
                  <c:v>1217.2294724403318</c:v>
                </c:pt>
                <c:pt idx="165">
                  <c:v>1220.8290718681058</c:v>
                </c:pt>
                <c:pt idx="166">
                  <c:v>1224.321582889311</c:v>
                </c:pt>
                <c:pt idx="167">
                  <c:v>1227.7075092543603</c:v>
                </c:pt>
                <c:pt idx="168">
                  <c:v>1230.9873370042417</c:v>
                </c:pt>
                <c:pt idx="169">
                  <c:v>1234.1615347997758</c:v>
                </c:pt>
                <c:pt idx="170">
                  <c:v>1237.2305542379913</c:v>
                </c:pt>
                <c:pt idx="171">
                  <c:v>1240.1948301562354</c:v>
                </c:pt>
                <c:pt idx="172">
                  <c:v>1243.0547809246443</c:v>
                </c:pt>
                <c:pt idx="173">
                  <c:v>1245.8108087276134</c:v>
                </c:pt>
                <c:pt idx="174">
                  <c:v>1248.4632998349359</c:v>
                </c:pt>
                <c:pt idx="175">
                  <c:v>1251.0126248633126</c:v>
                </c:pt>
                <c:pt idx="176">
                  <c:v>1253.4591390289929</c:v>
                </c:pt>
                <c:pt idx="177">
                  <c:v>1255.8031823923761</c:v>
                </c:pt>
                <c:pt idx="178">
                  <c:v>1258.0450800954952</c:v>
                </c:pt>
                <c:pt idx="179">
                  <c:v>1260.1851425934317</c:v>
                </c:pt>
                <c:pt idx="180">
                  <c:v>1262.2236658808647</c:v>
                </c:pt>
                <c:pt idx="181">
                  <c:v>1264.160931715167</c:v>
                </c:pt>
                <c:pt idx="182">
                  <c:v>1265.997207837717</c:v>
                </c:pt>
                <c:pt idx="183">
                  <c:v>1267.7327481954342</c:v>
                </c:pt>
                <c:pt idx="184">
                  <c:v>1269.3677931649654</c:v>
                </c:pt>
                <c:pt idx="185">
                  <c:v>1270.902569782492</c:v>
                </c:pt>
                <c:pt idx="186">
                  <c:v>1272.3372919827968</c:v>
                </c:pt>
                <c:pt idx="187">
                  <c:v>1273.6721608520807</c:v>
                </c:pt>
                <c:pt idx="188">
                  <c:v>1274.9073649000566</c:v>
                </c:pt>
                <c:pt idx="189">
                  <c:v>1276.0430803581239</c:v>
                </c:pt>
                <c:pt idx="190">
                  <c:v>1277.0794715119291</c:v>
                </c:pt>
                <c:pt idx="191">
                  <c:v>1278.0166910783612</c:v>
                </c:pt>
                <c:pt idx="192">
                  <c:v>1278.8548806389313</c:v>
                </c:pt>
                <c:pt idx="193">
                  <c:v>1279.5941711433986</c:v>
                </c:pt>
                <c:pt idx="194">
                  <c:v>1280.2346834991667</c:v>
                </c:pt>
                <c:pt idx="195">
                  <c:v>1280.7765292629269</c:v>
                </c:pt>
                <c:pt idx="196">
                  <c:v>1281.2198114506655</c:v>
                </c:pt>
                <c:pt idx="197">
                  <c:v>1281.5646254797084</c:v>
                </c:pt>
                <c:pt idx="198">
                  <c:v>1281.8110602512261</c:v>
                </c:pt>
                <c:pt idx="199">
                  <c:v>1281.9591993731258</c:v>
                </c:pt>
                <c:pt idx="200">
                  <c:v>1282.0091225117953</c:v>
                </c:pt>
                <c:pt idx="201">
                  <c:v>1281.9609068479781</c:v>
                </c:pt>
                <c:pt idx="202">
                  <c:v>1281.8146285994469</c:v>
                </c:pt>
                <c:pt idx="203">
                  <c:v>1281.5703645638653</c:v>
                </c:pt>
                <c:pt idx="204">
                  <c:v>1281.2281936316349</c:v>
                </c:pt>
                <c:pt idx="205">
                  <c:v>1280.7881982216015</c:v>
                </c:pt>
                <c:pt idx="206">
                  <c:v>1280.2504656014069</c:v>
                </c:pt>
                <c:pt idx="207">
                  <c:v>1279.6150890667584</c:v>
                </c:pt>
                <c:pt idx="208">
                  <c:v>1278.8821689671593</c:v>
                </c:pt>
                <c:pt idx="209">
                  <c:v>1278.0518135773407</c:v>
                </c:pt>
                <c:pt idx="210">
                  <c:v>1277.1241398224101</c:v>
                </c:pt>
                <c:pt idx="211">
                  <c:v>1276.0992738702269</c:v>
                </c:pt>
                <c:pt idx="212">
                  <c:v>1274.9773516071334</c:v>
                </c:pt>
                <c:pt idx="213">
                  <c:v>1273.7585190136388</c:v>
                </c:pt>
                <c:pt idx="214">
                  <c:v>1272.4429324557302</c:v>
                </c:pt>
                <c:pt idx="215">
                  <c:v>1271.0307589058339</c:v>
                </c:pt>
                <c:pt idx="216">
                  <c:v>1269.522176105502</c:v>
                </c:pt>
                <c:pt idx="217">
                  <c:v>1267.9173726799656</c:v>
                </c:pt>
                <c:pt idx="218">
                  <c:v>1266.2165482129142</c:v>
                </c:pt>
                <c:pt idx="219">
                  <c:v>1264.4199132883175</c:v>
                </c:pt>
                <c:pt idx="220">
                  <c:v>1262.5276895048021</c:v>
                </c:pt>
                <c:pt idx="221">
                  <c:v>1260.5401094670212</c:v>
                </c:pt>
                <c:pt idx="222">
                  <c:v>1258.4574167575881</c:v>
                </c:pt>
                <c:pt idx="223">
                  <c:v>1256.2798658924478</c:v>
                </c:pt>
                <c:pt idx="224">
                  <c:v>1254.0077222620012</c:v>
                </c:pt>
                <c:pt idx="225">
                  <c:v>1251.6412620598605</c:v>
                </c:pt>
                <c:pt idx="226">
                  <c:v>1249.1807722007611</c:v>
                </c:pt>
                <c:pt idx="227">
                  <c:v>1246.6265502288786</c:v>
                </c:pt>
                <c:pt idx="228">
                  <c:v>1243.9789042175848</c:v>
                </c:pt>
                <c:pt idx="229">
                  <c:v>1241.2381526614956</c:v>
                </c:pt>
                <c:pt idx="230">
                  <c:v>1238.4046243615333</c:v>
                </c:pt>
                <c:pt idx="231">
                  <c:v>1235.47865830361</c:v>
                </c:pt>
                <c:pt idx="232">
                  <c:v>1232.4606035314559</c:v>
                </c:pt>
                <c:pt idx="233">
                  <c:v>1229.3508190140412</c:v>
                </c:pt>
                <c:pt idx="234">
                  <c:v>1226.1496735079893</c:v>
                </c:pt>
                <c:pt idx="235">
                  <c:v>1222.857545415329</c:v>
                </c:pt>
                <c:pt idx="236">
                  <c:v>1219.474822636902</c:v>
                </c:pt>
                <c:pt idx="237">
                  <c:v>1216.0019024217052</c:v>
                </c:pt>
                <c:pt idx="238">
                  <c:v>1212.4391912124302</c:v>
                </c:pt>
                <c:pt idx="239">
                  <c:v>1208.7871044874403</c:v>
                </c:pt>
                <c:pt idx="240">
                  <c:v>1205.0460665994065</c:v>
                </c:pt>
                <c:pt idx="241">
                  <c:v>1201.2165106108146</c:v>
                </c:pt>
                <c:pt idx="242">
                  <c:v>1197.2988781265428</c:v>
                </c:pt>
                <c:pt idx="243">
                  <c:v>1193.2936191236995</c:v>
                </c:pt>
                <c:pt idx="244">
                  <c:v>1189.2011917789043</c:v>
                </c:pt>
                <c:pt idx="245">
                  <c:v>1185.0220622931886</c:v>
                </c:pt>
                <c:pt idx="246">
                  <c:v>1180.7567047146858</c:v>
                </c:pt>
                <c:pt idx="247">
                  <c:v>1176.4056007592781</c:v>
                </c:pt>
                <c:pt idx="248">
                  <c:v>1171.9692396293594</c:v>
                </c:pt>
                <c:pt idx="249">
                  <c:v>1167.4481178308747</c:v>
                </c:pt>
                <c:pt idx="250">
                  <c:v>1162.8427389887884</c:v>
                </c:pt>
                <c:pt idx="251">
                  <c:v>1158.1536136611346</c:v>
                </c:pt>
                <c:pt idx="252">
                  <c:v>1153.3812591517969</c:v>
                </c:pt>
                <c:pt idx="253">
                  <c:v>1148.526199322165</c:v>
                </c:pt>
                <c:pt idx="254">
                  <c:v>1143.5889644018098</c:v>
                </c:pt>
                <c:pt idx="255">
                  <c:v>1138.5700907983207</c:v>
                </c:pt>
                <c:pt idx="256">
                  <c:v>1133.4701209064408</c:v>
                </c:pt>
                <c:pt idx="257">
                  <c:v>1128.2896029166393</c:v>
                </c:pt>
                <c:pt idx="258">
                  <c:v>1123.0290906232528</c:v>
                </c:pt>
                <c:pt idx="259">
                  <c:v>1117.6891432323282</c:v>
                </c:pt>
                <c:pt idx="260">
                  <c:v>1112.2703251692969</c:v>
                </c:pt>
                <c:pt idx="261">
                  <c:v>1106.7732058866065</c:v>
                </c:pt>
                <c:pt idx="262">
                  <c:v>1101.1983596714354</c:v>
                </c:pt>
                <c:pt idx="263">
                  <c:v>1095.5463654536102</c:v>
                </c:pt>
                <c:pt idx="264">
                  <c:v>1089.8178066138501</c:v>
                </c:pt>
                <c:pt idx="265">
                  <c:v>1084.0132707924497</c:v>
                </c:pt>
                <c:pt idx="266">
                  <c:v>1078.1333496985192</c:v>
                </c:pt>
                <c:pt idx="267">
                  <c:v>1072.178638919891</c:v>
                </c:pt>
                <c:pt idx="268">
                  <c:v>1066.1497377338044</c:v>
                </c:pt>
                <c:pt idx="269">
                  <c:v>1060.0472489184722</c:v>
                </c:pt>
                <c:pt idx="270">
                  <c:v>1053.8717785656347</c:v>
                </c:pt>
                <c:pt idx="271">
                  <c:v>1047.6239358942021</c:v>
                </c:pt>
                <c:pt idx="272">
                  <c:v>1041.3043330650819</c:v>
                </c:pt>
                <c:pt idx="273">
                  <c:v>1034.9135849972886</c:v>
                </c:pt>
                <c:pt idx="274">
                  <c:v>1028.4523091854251</c:v>
                </c:pt>
                <c:pt idx="275">
                  <c:v>1021.9211255186282</c:v>
                </c:pt>
                <c:pt idx="276">
                  <c:v>1015.3206561010628</c:v>
                </c:pt>
                <c:pt idx="277">
                  <c:v>1008.6515250740487</c:v>
                </c:pt>
                <c:pt idx="278">
                  <c:v>1001.914358439899</c:v>
                </c:pt>
                <c:pt idx="279">
                  <c:v>995.10978388755086</c:v>
                </c:pt>
                <c:pt idx="280">
                  <c:v>988.23843062005824</c:v>
                </c:pt>
                <c:pt idx="281">
                  <c:v>981.30092918402204</c:v>
                </c:pt>
                <c:pt idx="282">
                  <c:v>974.2979113010233</c:v>
                </c:pt>
                <c:pt idx="283">
                  <c:v>967.23000970112571</c:v>
                </c:pt>
                <c:pt idx="284">
                  <c:v>960.09785795850894</c:v>
                </c:pt>
                <c:pt idx="285">
                  <c:v>952.90209032929215</c:v>
                </c:pt>
                <c:pt idx="286">
                  <c:v>945.64334159160376</c:v>
                </c:pt>
                <c:pt idx="287">
                  <c:v>938.32224688795043</c:v>
                </c:pt>
                <c:pt idx="288">
                  <c:v>930.93944156993484</c:v>
                </c:pt>
                <c:pt idx="289">
                  <c:v>923.4955610453701</c:v>
                </c:pt>
                <c:pt idx="290">
                  <c:v>915.99124062783426</c:v>
                </c:pt>
                <c:pt idx="291">
                  <c:v>908.42711538870583</c:v>
                </c:pt>
                <c:pt idx="292">
                  <c:v>900.80382001171961</c:v>
                </c:pt>
                <c:pt idx="293">
                  <c:v>893.1219886500769</c:v>
                </c:pt>
                <c:pt idx="294">
                  <c:v>885.38225478614413</c:v>
                </c:pt>
                <c:pt idx="295">
                  <c:v>877.58525109376774</c:v>
                </c:pt>
                <c:pt idx="296">
                  <c:v>869.73160930323456</c:v>
                </c:pt>
                <c:pt idx="297">
                  <c:v>861.8219600688999</c:v>
                </c:pt>
                <c:pt idx="298">
                  <c:v>853.85693283950673</c:v>
                </c:pt>
                <c:pt idx="299">
                  <c:v>845.83715573121401</c:v>
                </c:pt>
                <c:pt idx="300">
                  <c:v>837.76325540335085</c:v>
                </c:pt>
                <c:pt idx="301">
                  <c:v>829.63585693691039</c:v>
                </c:pt>
                <c:pt idx="302">
                  <c:v>821.45558371579534</c:v>
                </c:pt>
                <c:pt idx="303">
                  <c:v>813.22305731082395</c:v>
                </c:pt>
                <c:pt idx="304">
                  <c:v>804.93889736650317</c:v>
                </c:pt>
                <c:pt idx="305">
                  <c:v>796.60372149057332</c:v>
                </c:pt>
                <c:pt idx="306">
                  <c:v>788.21814514632729</c:v>
                </c:pt>
                <c:pt idx="307">
                  <c:v>779.78278154770328</c:v>
                </c:pt>
                <c:pt idx="308">
                  <c:v>771.29824155714982</c:v>
                </c:pt>
                <c:pt idx="309">
                  <c:v>762.76513358625857</c:v>
                </c:pt>
                <c:pt idx="310">
                  <c:v>754.18406349915949</c:v>
                </c:pt>
                <c:pt idx="311">
                  <c:v>745.55563451866908</c:v>
                </c:pt>
                <c:pt idx="312">
                  <c:v>736.88044713518343</c:v>
                </c:pt>
                <c:pt idx="313">
                  <c:v>728.15909901830298</c:v>
                </c:pt>
                <c:pt idx="314">
                  <c:v>719.39218493117698</c:v>
                </c:pt>
                <c:pt idx="315">
                  <c:v>710.58029664755122</c:v>
                </c:pt>
                <c:pt idx="316">
                  <c:v>701.72402287150339</c:v>
                </c:pt>
                <c:pt idx="317">
                  <c:v>692.82394915984742</c:v>
                </c:pt>
                <c:pt idx="318">
                  <c:v>683.88065784718697</c:v>
                </c:pt>
                <c:pt idx="319">
                  <c:v>674.8947279735977</c:v>
                </c:pt>
                <c:pt idx="320">
                  <c:v>665.86673521491446</c:v>
                </c:pt>
                <c:pt idx="321">
                  <c:v>656.79725181560138</c:v>
                </c:pt>
                <c:pt idx="322">
                  <c:v>647.68684652417812</c:v>
                </c:pt>
                <c:pt idx="323">
                  <c:v>638.53608453117772</c:v>
                </c:pt>
                <c:pt idx="324">
                  <c:v>629.34552740960737</c:v>
                </c:pt>
                <c:pt idx="325">
                  <c:v>620.11573305788477</c:v>
                </c:pt>
                <c:pt idx="326">
                  <c:v>610.84725564522057</c:v>
                </c:pt>
                <c:pt idx="327">
                  <c:v>601.54064555941568</c:v>
                </c:pt>
                <c:pt idx="328">
                  <c:v>592.196449357044</c:v>
                </c:pt>
                <c:pt idx="329">
                  <c:v>582.81520971598718</c:v>
                </c:pt>
                <c:pt idx="330">
                  <c:v>573.39746539028943</c:v>
                </c:pt>
                <c:pt idx="331">
                  <c:v>563.94375116729839</c:v>
                </c:pt>
                <c:pt idx="332">
                  <c:v>554.45459782705882</c:v>
                </c:pt>
                <c:pt idx="333">
                  <c:v>544.9305321039235</c:v>
                </c:pt>
                <c:pt idx="334">
                  <c:v>535.37207665034668</c:v>
                </c:pt>
                <c:pt idx="335">
                  <c:v>525.77975000282413</c:v>
                </c:pt>
                <c:pt idx="336">
                  <c:v>516.15406654994331</c:v>
                </c:pt>
                <c:pt idx="337">
                  <c:v>506.49553650250783</c:v>
                </c:pt>
                <c:pt idx="338">
                  <c:v>496.8046658656981</c:v>
                </c:pt>
                <c:pt idx="339">
                  <c:v>487.08195641323169</c:v>
                </c:pt>
                <c:pt idx="340">
                  <c:v>477.32790566348564</c:v>
                </c:pt>
                <c:pt idx="341">
                  <c:v>467.54300685754271</c:v>
                </c:pt>
                <c:pt idx="342">
                  <c:v>457.72774893912356</c:v>
                </c:pt>
                <c:pt idx="343">
                  <c:v>447.88261653636704</c:v>
                </c:pt>
                <c:pt idx="344">
                  <c:v>438.0080899454199</c:v>
                </c:pt>
                <c:pt idx="345">
                  <c:v>428.10464511579767</c:v>
                </c:pt>
                <c:pt idx="346">
                  <c:v>418.17275363747859</c:v>
                </c:pt>
                <c:pt idx="347">
                  <c:v>408.2128827296919</c:v>
                </c:pt>
                <c:pt idx="348">
                  <c:v>398.22549523136206</c:v>
                </c:pt>
                <c:pt idx="349">
                  <c:v>388.21104959317074</c:v>
                </c:pt>
                <c:pt idx="350">
                  <c:v>378.16999987119846</c:v>
                </c:pt>
                <c:pt idx="351">
                  <c:v>368.10279572210743</c:v>
                </c:pt>
                <c:pt idx="352">
                  <c:v>358.00988239982814</c:v>
                </c:pt>
                <c:pt idx="353">
                  <c:v>347.89170075371112</c:v>
                </c:pt>
                <c:pt idx="354">
                  <c:v>337.74868722810709</c:v>
                </c:pt>
                <c:pt idx="355">
                  <c:v>327.58127386333774</c:v>
                </c:pt>
                <c:pt idx="356">
                  <c:v>317.38988829802008</c:v>
                </c:pt>
                <c:pt idx="357">
                  <c:v>307.17495377270751</c:v>
                </c:pt>
                <c:pt idx="358">
                  <c:v>296.936889134811</c:v>
                </c:pt>
                <c:pt idx="359">
                  <c:v>286.67610884476426</c:v>
                </c:pt>
                <c:pt idx="360">
                  <c:v>276.39302298339703</c:v>
                </c:pt>
                <c:pt idx="361">
                  <c:v>266.08803726048063</c:v>
                </c:pt>
                <c:pt idx="362">
                  <c:v>255.76155302441103</c:v>
                </c:pt>
                <c:pt idx="363">
                  <c:v>245.41396727299403</c:v>
                </c:pt>
                <c:pt idx="364">
                  <c:v>235.04567266529887</c:v>
                </c:pt>
                <c:pt idx="365">
                  <c:v>224.65705753454554</c:v>
                </c:pt>
                <c:pt idx="366">
                  <c:v>214.24850590199273</c:v>
                </c:pt>
                <c:pt idx="367">
                  <c:v>203.82039749179296</c:v>
                </c:pt>
                <c:pt idx="368">
                  <c:v>193.3731077467823</c:v>
                </c:pt>
                <c:pt idx="369">
                  <c:v>182.90700784517253</c:v>
                </c:pt>
                <c:pt idx="370">
                  <c:v>172.4224647181137</c:v>
                </c:pt>
                <c:pt idx="371">
                  <c:v>161.91984106809605</c:v>
                </c:pt>
                <c:pt idx="372">
                  <c:v>151.39949538816023</c:v>
                </c:pt>
                <c:pt idx="373">
                  <c:v>140.8617819818858</c:v>
                </c:pt>
                <c:pt idx="374">
                  <c:v>130.30705098412761</c:v>
                </c:pt>
                <c:pt idx="375">
                  <c:v>119.73564838247151</c:v>
                </c:pt>
                <c:pt idx="376">
                  <c:v>109.14791603937964</c:v>
                </c:pt>
                <c:pt idx="377">
                  <c:v>98.544191714997808</c:v>
                </c:pt>
                <c:pt idx="378">
                  <c:v>87.92480909059654</c:v>
                </c:pt>
                <c:pt idx="379">
                  <c:v>77.290097792618781</c:v>
                </c:pt>
                <c:pt idx="380">
                  <c:v>66.640383417307433</c:v>
                </c:pt>
                <c:pt idx="381">
                  <c:v>55.975987555886348</c:v>
                </c:pt>
                <c:pt idx="382">
                  <c:v>45.297227820269157</c:v>
                </c:pt>
                <c:pt idx="383">
                  <c:v>34.604417869270605</c:v>
                </c:pt>
                <c:pt idx="384">
                  <c:v>23.897867435295787</c:v>
                </c:pt>
                <c:pt idx="385">
                  <c:v>13.177882351482967</c:v>
                </c:pt>
                <c:pt idx="386">
                  <c:v>2.444764579276427</c:v>
                </c:pt>
                <c:pt idx="387">
                  <c:v>-8.3011877635938927</c:v>
                </c:pt>
                <c:pt idx="388">
                  <c:v>-8.3119400653683986</c:v>
                </c:pt>
                <c:pt idx="389">
                  <c:v>-8.3226923795368286</c:v>
                </c:pt>
                <c:pt idx="390">
                  <c:v>-8.3334447060988932</c:v>
                </c:pt>
                <c:pt idx="391">
                  <c:v>-8.3441970450543046</c:v>
                </c:pt>
                <c:pt idx="392">
                  <c:v>-8.354949396402775</c:v>
                </c:pt>
                <c:pt idx="393">
                  <c:v>-8.3657017601440167</c:v>
                </c:pt>
                <c:pt idx="394">
                  <c:v>-8.37645413627774</c:v>
                </c:pt>
                <c:pt idx="395">
                  <c:v>-8.3872065248036574</c:v>
                </c:pt>
                <c:pt idx="396">
                  <c:v>-8.3979589257214808</c:v>
                </c:pt>
                <c:pt idx="397">
                  <c:v>-8.4087113390309227</c:v>
                </c:pt>
                <c:pt idx="398">
                  <c:v>-8.4194637647316934</c:v>
                </c:pt>
                <c:pt idx="399">
                  <c:v>-8.4302162028235053</c:v>
                </c:pt>
                <c:pt idx="400">
                  <c:v>-8.4409686533060704</c:v>
                </c:pt>
                <c:pt idx="401">
                  <c:v>-8.451721116179101</c:v>
                </c:pt>
                <c:pt idx="402">
                  <c:v>-8.4624735914423095</c:v>
                </c:pt>
                <c:pt idx="403">
                  <c:v>-8.4732260790954061</c:v>
                </c:pt>
                <c:pt idx="404">
                  <c:v>-8.4839785791381033</c:v>
                </c:pt>
                <c:pt idx="405">
                  <c:v>-8.4947310915701131</c:v>
                </c:pt>
                <c:pt idx="406">
                  <c:v>-8.5054836163911478</c:v>
                </c:pt>
                <c:pt idx="407">
                  <c:v>-8.5162361536009179</c:v>
                </c:pt>
                <c:pt idx="408">
                  <c:v>-8.5269887031991374</c:v>
                </c:pt>
                <c:pt idx="409">
                  <c:v>-8.5377412651855167</c:v>
                </c:pt>
                <c:pt idx="410">
                  <c:v>-8.548493839559768</c:v>
                </c:pt>
                <c:pt idx="411">
                  <c:v>-8.5592464263216037</c:v>
                </c:pt>
                <c:pt idx="412">
                  <c:v>-8.5699990254707341</c:v>
                </c:pt>
                <c:pt idx="413">
                  <c:v>-8.5807516370068715</c:v>
                </c:pt>
                <c:pt idx="414">
                  <c:v>-8.5915042609297299</c:v>
                </c:pt>
                <c:pt idx="415">
                  <c:v>-8.6022568972390197</c:v>
                </c:pt>
                <c:pt idx="416">
                  <c:v>-8.6130095459344513</c:v>
                </c:pt>
                <c:pt idx="417">
                  <c:v>-8.6237622070157389</c:v>
                </c:pt>
                <c:pt idx="418">
                  <c:v>-8.6345148804825929</c:v>
                </c:pt>
                <c:pt idx="419">
                  <c:v>-8.6452675663347271</c:v>
                </c:pt>
                <c:pt idx="420">
                  <c:v>-8.6560202645718523</c:v>
                </c:pt>
                <c:pt idx="421">
                  <c:v>-8.6667729751936804</c:v>
                </c:pt>
                <c:pt idx="422">
                  <c:v>-8.677525698199922</c:v>
                </c:pt>
                <c:pt idx="423">
                  <c:v>-8.6882784335902912</c:v>
                </c:pt>
                <c:pt idx="424">
                  <c:v>-8.6990311813644983</c:v>
                </c:pt>
                <c:pt idx="425">
                  <c:v>-8.7097839415222573</c:v>
                </c:pt>
                <c:pt idx="426">
                  <c:v>-8.7205367140632788</c:v>
                </c:pt>
                <c:pt idx="427">
                  <c:v>-8.7312894989872749</c:v>
                </c:pt>
                <c:pt idx="428">
                  <c:v>-8.7420422962939561</c:v>
                </c:pt>
                <c:pt idx="429">
                  <c:v>-8.7527951059830364</c:v>
                </c:pt>
                <c:pt idx="430">
                  <c:v>-8.7635479280542263</c:v>
                </c:pt>
                <c:pt idx="431">
                  <c:v>-8.7743007625072398</c:v>
                </c:pt>
                <c:pt idx="432">
                  <c:v>-8.7850536093417873</c:v>
                </c:pt>
                <c:pt idx="433">
                  <c:v>-8.795806468557581</c:v>
                </c:pt>
                <c:pt idx="434">
                  <c:v>-8.8065593401543314</c:v>
                </c:pt>
                <c:pt idx="435">
                  <c:v>-8.8173122241317525</c:v>
                </c:pt>
                <c:pt idx="436">
                  <c:v>-8.8280651204895566</c:v>
                </c:pt>
                <c:pt idx="437">
                  <c:v>-8.8388180292274541</c:v>
                </c:pt>
                <c:pt idx="438">
                  <c:v>-8.8495709503451572</c:v>
                </c:pt>
                <c:pt idx="439">
                  <c:v>-8.8603238838423781</c:v>
                </c:pt>
                <c:pt idx="440">
                  <c:v>-8.8710768297188292</c:v>
                </c:pt>
                <c:pt idx="441">
                  <c:v>-8.8818297879742225</c:v>
                </c:pt>
                <c:pt idx="442">
                  <c:v>-8.8925827586082704</c:v>
                </c:pt>
                <c:pt idx="443">
                  <c:v>-8.9033357416206851</c:v>
                </c:pt>
                <c:pt idx="444">
                  <c:v>-8.914088737011177</c:v>
                </c:pt>
                <c:pt idx="445">
                  <c:v>-8.9248417447794584</c:v>
                </c:pt>
                <c:pt idx="446">
                  <c:v>-8.9355947649252432</c:v>
                </c:pt>
                <c:pt idx="447">
                  <c:v>-8.9463477974482419</c:v>
                </c:pt>
                <c:pt idx="448">
                  <c:v>-8.9571008423481668</c:v>
                </c:pt>
                <c:pt idx="449">
                  <c:v>-8.9678538996247283</c:v>
                </c:pt>
                <c:pt idx="450">
                  <c:v>-8.9786069692776405</c:v>
                </c:pt>
                <c:pt idx="451">
                  <c:v>-8.9893600513066154</c:v>
                </c:pt>
                <c:pt idx="452">
                  <c:v>-9.0001131457113637</c:v>
                </c:pt>
                <c:pt idx="453">
                  <c:v>-9.0108662524915992</c:v>
                </c:pt>
                <c:pt idx="454">
                  <c:v>-9.0216193716470325</c:v>
                </c:pt>
                <c:pt idx="455">
                  <c:v>-9.0323725031773758</c:v>
                </c:pt>
                <c:pt idx="456">
                  <c:v>-9.0431256470823413</c:v>
                </c:pt>
                <c:pt idx="457">
                  <c:v>-9.0538788033616413</c:v>
                </c:pt>
                <c:pt idx="458">
                  <c:v>-9.0646319720149879</c:v>
                </c:pt>
                <c:pt idx="459">
                  <c:v>-9.0753851530420935</c:v>
                </c:pt>
                <c:pt idx="460">
                  <c:v>-9.0861383464426702</c:v>
                </c:pt>
                <c:pt idx="461">
                  <c:v>-9.0968915522164284</c:v>
                </c:pt>
                <c:pt idx="462">
                  <c:v>-9.1076447703630823</c:v>
                </c:pt>
                <c:pt idx="463">
                  <c:v>-9.1183980008823422</c:v>
                </c:pt>
                <c:pt idx="464">
                  <c:v>-9.1291512437739222</c:v>
                </c:pt>
                <c:pt idx="465">
                  <c:v>-9.1399044990375327</c:v>
                </c:pt>
                <c:pt idx="466">
                  <c:v>-9.1506577666728859</c:v>
                </c:pt>
                <c:pt idx="467">
                  <c:v>-9.1614110466796941</c:v>
                </c:pt>
                <c:pt idx="468">
                  <c:v>-9.1721643390576695</c:v>
                </c:pt>
                <c:pt idx="469">
                  <c:v>-9.1829176438065243</c:v>
                </c:pt>
                <c:pt idx="470">
                  <c:v>-9.1936709609259708</c:v>
                </c:pt>
                <c:pt idx="471">
                  <c:v>-9.2044242904157212</c:v>
                </c:pt>
                <c:pt idx="472">
                  <c:v>-9.2151776322754877</c:v>
                </c:pt>
                <c:pt idx="473">
                  <c:v>-9.2259309865049826</c:v>
                </c:pt>
                <c:pt idx="474">
                  <c:v>-9.2366843531039162</c:v>
                </c:pt>
                <c:pt idx="475">
                  <c:v>-9.2474377320720027</c:v>
                </c:pt>
                <c:pt idx="476">
                  <c:v>-9.2581911234089524</c:v>
                </c:pt>
                <c:pt idx="477">
                  <c:v>-9.2689445271144795</c:v>
                </c:pt>
                <c:pt idx="478">
                  <c:v>-9.2796979431882942</c:v>
                </c:pt>
                <c:pt idx="479">
                  <c:v>-9.2904513716301107</c:v>
                </c:pt>
                <c:pt idx="480">
                  <c:v>-9.3012048124396394</c:v>
                </c:pt>
                <c:pt idx="481">
                  <c:v>-9.3119582656165925</c:v>
                </c:pt>
                <c:pt idx="482">
                  <c:v>-9.3227117311606822</c:v>
                </c:pt>
                <c:pt idx="483">
                  <c:v>-9.3334652090716226</c:v>
                </c:pt>
                <c:pt idx="484">
                  <c:v>-9.3442186993491241</c:v>
                </c:pt>
                <c:pt idx="485">
                  <c:v>-9.3549722019928989</c:v>
                </c:pt>
                <c:pt idx="486">
                  <c:v>-9.3657257170026593</c:v>
                </c:pt>
                <c:pt idx="487">
                  <c:v>-9.3764792443781175</c:v>
                </c:pt>
                <c:pt idx="488">
                  <c:v>-9.3872327841189858</c:v>
                </c:pt>
                <c:pt idx="489">
                  <c:v>-9.3979863362249763</c:v>
                </c:pt>
                <c:pt idx="490">
                  <c:v>-9.4087399006958012</c:v>
                </c:pt>
                <c:pt idx="491">
                  <c:v>-9.4194934775311712</c:v>
                </c:pt>
                <c:pt idx="492">
                  <c:v>-9.4302470667308</c:v>
                </c:pt>
                <c:pt idx="493">
                  <c:v>-9.4410006682944001</c:v>
                </c:pt>
                <c:pt idx="494">
                  <c:v>-9.4517542822216836</c:v>
                </c:pt>
                <c:pt idx="495">
                  <c:v>-9.4625079085123627</c:v>
                </c:pt>
                <c:pt idx="496">
                  <c:v>-9.4732615471661479</c:v>
                </c:pt>
                <c:pt idx="497">
                  <c:v>-9.4840151981827532</c:v>
                </c:pt>
                <c:pt idx="498">
                  <c:v>-9.4947688615618908</c:v>
                </c:pt>
                <c:pt idx="499">
                  <c:v>-9.505522537303273</c:v>
                </c:pt>
                <c:pt idx="500">
                  <c:v>-9.5162762254066102</c:v>
                </c:pt>
                <c:pt idx="501">
                  <c:v>-9.5270299258716165</c:v>
                </c:pt>
                <c:pt idx="502">
                  <c:v>-9.5377836386980039</c:v>
                </c:pt>
                <c:pt idx="503">
                  <c:v>-9.5485373638854831</c:v>
                </c:pt>
                <c:pt idx="504">
                  <c:v>-9.559291101433768</c:v>
                </c:pt>
                <c:pt idx="505">
                  <c:v>-9.5700448513425709</c:v>
                </c:pt>
                <c:pt idx="506">
                  <c:v>-9.5807986136116039</c:v>
                </c:pt>
                <c:pt idx="507">
                  <c:v>-9.5915523882405775</c:v>
                </c:pt>
                <c:pt idx="508">
                  <c:v>-9.6023061752292058</c:v>
                </c:pt>
                <c:pt idx="509">
                  <c:v>-9.613059974577201</c:v>
                </c:pt>
                <c:pt idx="510">
                  <c:v>-9.6238137862842734</c:v>
                </c:pt>
                <c:pt idx="511">
                  <c:v>-9.6345676103501372</c:v>
                </c:pt>
                <c:pt idx="512">
                  <c:v>-9.6453214467745045</c:v>
                </c:pt>
                <c:pt idx="513">
                  <c:v>-9.6560752955570877</c:v>
                </c:pt>
                <c:pt idx="514">
                  <c:v>-9.6668291566975988</c:v>
                </c:pt>
                <c:pt idx="515">
                  <c:v>-9.6775830301957484</c:v>
                </c:pt>
                <c:pt idx="516">
                  <c:v>-9.6883369160512505</c:v>
                </c:pt>
                <c:pt idx="517">
                  <c:v>-9.6990908142638173</c:v>
                </c:pt>
                <c:pt idx="518">
                  <c:v>-9.709844724833161</c:v>
                </c:pt>
                <c:pt idx="519">
                  <c:v>-9.7205986477589938</c:v>
                </c:pt>
                <c:pt idx="520">
                  <c:v>-9.7313525830410281</c:v>
                </c:pt>
                <c:pt idx="521">
                  <c:v>-9.742106530678976</c:v>
                </c:pt>
                <c:pt idx="522">
                  <c:v>-9.7528604906725498</c:v>
                </c:pt>
                <c:pt idx="523">
                  <c:v>-9.7636144630214616</c:v>
                </c:pt>
                <c:pt idx="524">
                  <c:v>-9.7743684477254238</c:v>
                </c:pt>
                <c:pt idx="525">
                  <c:v>-9.7851224447841485</c:v>
                </c:pt>
                <c:pt idx="526">
                  <c:v>-9.795876454197348</c:v>
                </c:pt>
                <c:pt idx="527">
                  <c:v>-9.8066304759647362</c:v>
                </c:pt>
                <c:pt idx="528">
                  <c:v>-9.8173845100860238</c:v>
                </c:pt>
                <c:pt idx="529">
                  <c:v>-9.8281385565609227</c:v>
                </c:pt>
                <c:pt idx="530">
                  <c:v>-9.8388926153891472</c:v>
                </c:pt>
                <c:pt idx="531">
                  <c:v>-9.8496466865704075</c:v>
                </c:pt>
                <c:pt idx="532">
                  <c:v>-9.8604007701044178</c:v>
                </c:pt>
                <c:pt idx="533">
                  <c:v>-9.8711548659908885</c:v>
                </c:pt>
                <c:pt idx="534">
                  <c:v>-9.8819089742295336</c:v>
                </c:pt>
                <c:pt idx="535">
                  <c:v>-9.8926630948200653</c:v>
                </c:pt>
                <c:pt idx="536">
                  <c:v>-9.9034172277621941</c:v>
                </c:pt>
                <c:pt idx="537">
                  <c:v>-9.914171373055634</c:v>
                </c:pt>
                <c:pt idx="538">
                  <c:v>-9.9249255307000972</c:v>
                </c:pt>
                <c:pt idx="539">
                  <c:v>-9.9356797006952959</c:v>
                </c:pt>
                <c:pt idx="540">
                  <c:v>-9.9464338830409424</c:v>
                </c:pt>
                <c:pt idx="541">
                  <c:v>-9.957188077736749</c:v>
                </c:pt>
                <c:pt idx="542">
                  <c:v>-9.9679422847824295</c:v>
                </c:pt>
                <c:pt idx="543">
                  <c:v>-9.9786965041776945</c:v>
                </c:pt>
                <c:pt idx="544">
                  <c:v>-9.9894507359222562</c:v>
                </c:pt>
                <c:pt idx="545">
                  <c:v>-10.000204980015829</c:v>
                </c:pt>
                <c:pt idx="546">
                  <c:v>-10.010959236458122</c:v>
                </c:pt>
                <c:pt idx="547">
                  <c:v>-10.021713505248851</c:v>
                </c:pt>
                <c:pt idx="548">
                  <c:v>-10.032467786387727</c:v>
                </c:pt>
                <c:pt idx="549">
                  <c:v>-10.043222079874461</c:v>
                </c:pt>
                <c:pt idx="550">
                  <c:v>-10.053976385708767</c:v>
                </c:pt>
                <c:pt idx="551">
                  <c:v>-10.064730703890357</c:v>
                </c:pt>
                <c:pt idx="552">
                  <c:v>-10.075485034418943</c:v>
                </c:pt>
                <c:pt idx="553">
                  <c:v>-10.086239377294239</c:v>
                </c:pt>
                <c:pt idx="554">
                  <c:v>-10.096993732515957</c:v>
                </c:pt>
                <c:pt idx="555">
                  <c:v>-10.107748100083807</c:v>
                </c:pt>
                <c:pt idx="556">
                  <c:v>-10.118502479997504</c:v>
                </c:pt>
                <c:pt idx="557">
                  <c:v>-10.129256872256759</c:v>
                </c:pt>
                <c:pt idx="558">
                  <c:v>-10.140011276861285</c:v>
                </c:pt>
                <c:pt idx="559">
                  <c:v>-10.150765693810795</c:v>
                </c:pt>
                <c:pt idx="560">
                  <c:v>-10.161520123105001</c:v>
                </c:pt>
                <c:pt idx="561">
                  <c:v>-10.172274564743615</c:v>
                </c:pt>
                <c:pt idx="562">
                  <c:v>-10.18302901872635</c:v>
                </c:pt>
                <c:pt idx="563">
                  <c:v>-10.193783485052919</c:v>
                </c:pt>
                <c:pt idx="564">
                  <c:v>-10.204537963723032</c:v>
                </c:pt>
                <c:pt idx="565">
                  <c:v>-10.215292454736405</c:v>
                </c:pt>
                <c:pt idx="566">
                  <c:v>-10.226046958092747</c:v>
                </c:pt>
                <c:pt idx="567">
                  <c:v>-10.236801473791772</c:v>
                </c:pt>
                <c:pt idx="568">
                  <c:v>-10.247556001833193</c:v>
                </c:pt>
                <c:pt idx="569">
                  <c:v>-10.258310542216721</c:v>
                </c:pt>
                <c:pt idx="570">
                  <c:v>-10.269065094942071</c:v>
                </c:pt>
                <c:pt idx="571">
                  <c:v>-10.279819660008954</c:v>
                </c:pt>
                <c:pt idx="572">
                  <c:v>-10.290574237417083</c:v>
                </c:pt>
                <c:pt idx="573">
                  <c:v>-10.301328827166168</c:v>
                </c:pt>
                <c:pt idx="574">
                  <c:v>-10.312083429255924</c:v>
                </c:pt>
                <c:pt idx="575">
                  <c:v>-10.322838043686064</c:v>
                </c:pt>
                <c:pt idx="576">
                  <c:v>-10.333592670456298</c:v>
                </c:pt>
                <c:pt idx="577">
                  <c:v>-10.34434730956634</c:v>
                </c:pt>
                <c:pt idx="578">
                  <c:v>-10.355101961015903</c:v>
                </c:pt>
                <c:pt idx="579">
                  <c:v>-10.365856624804698</c:v>
                </c:pt>
                <c:pt idx="580">
                  <c:v>-10.376611300932439</c:v>
                </c:pt>
                <c:pt idx="581">
                  <c:v>-10.387365989398837</c:v>
                </c:pt>
                <c:pt idx="582">
                  <c:v>-10.398120690203607</c:v>
                </c:pt>
                <c:pt idx="583">
                  <c:v>-10.408875403346459</c:v>
                </c:pt>
                <c:pt idx="584">
                  <c:v>-10.419630128827107</c:v>
                </c:pt>
                <c:pt idx="585">
                  <c:v>-10.430384866645262</c:v>
                </c:pt>
                <c:pt idx="586">
                  <c:v>-10.441139616800639</c:v>
                </c:pt>
                <c:pt idx="587">
                  <c:v>-10.451894379292948</c:v>
                </c:pt>
                <c:pt idx="588">
                  <c:v>-10.462649154121904</c:v>
                </c:pt>
                <c:pt idx="589">
                  <c:v>-10.473403941287216</c:v>
                </c:pt>
                <c:pt idx="590">
                  <c:v>-10.484158740788601</c:v>
                </c:pt>
                <c:pt idx="591">
                  <c:v>-10.494913552625768</c:v>
                </c:pt>
                <c:pt idx="592">
                  <c:v>-10.505668376798431</c:v>
                </c:pt>
                <c:pt idx="593">
                  <c:v>-10.516423213306302</c:v>
                </c:pt>
                <c:pt idx="594">
                  <c:v>-10.527178062149094</c:v>
                </c:pt>
                <c:pt idx="595">
                  <c:v>-10.537932923326519</c:v>
                </c:pt>
                <c:pt idx="596">
                  <c:v>-10.548687796838291</c:v>
                </c:pt>
                <c:pt idx="597">
                  <c:v>-10.559442682684121</c:v>
                </c:pt>
                <c:pt idx="598">
                  <c:v>-10.570197580863724</c:v>
                </c:pt>
                <c:pt idx="599">
                  <c:v>-10.580952491376809</c:v>
                </c:pt>
                <c:pt idx="600">
                  <c:v>-10.591707414223091</c:v>
                </c:pt>
                <c:pt idx="601">
                  <c:v>-10.602462349402282</c:v>
                </c:pt>
                <c:pt idx="602">
                  <c:v>-10.613217296914094</c:v>
                </c:pt>
                <c:pt idx="603">
                  <c:v>-10.62397225675824</c:v>
                </c:pt>
                <c:pt idx="604">
                  <c:v>-10.634727228934432</c:v>
                </c:pt>
                <c:pt idx="605">
                  <c:v>-10.645482213442385</c:v>
                </c:pt>
                <c:pt idx="606">
                  <c:v>-10.656237210281809</c:v>
                </c:pt>
                <c:pt idx="607">
                  <c:v>-10.666992219452418</c:v>
                </c:pt>
                <c:pt idx="608">
                  <c:v>-10.677747240953924</c:v>
                </c:pt>
                <c:pt idx="609">
                  <c:v>-10.688502274786039</c:v>
                </c:pt>
                <c:pt idx="610">
                  <c:v>-10.699257320948478</c:v>
                </c:pt>
                <c:pt idx="611">
                  <c:v>-10.710012379440951</c:v>
                </c:pt>
                <c:pt idx="612">
                  <c:v>-10.720767450263171</c:v>
                </c:pt>
                <c:pt idx="613">
                  <c:v>-10.731522533414852</c:v>
                </c:pt>
                <c:pt idx="614">
                  <c:v>-10.742277628895707</c:v>
                </c:pt>
                <c:pt idx="615">
                  <c:v>-10.753032736705446</c:v>
                </c:pt>
                <c:pt idx="616">
                  <c:v>-10.763787856843784</c:v>
                </c:pt>
                <c:pt idx="617">
                  <c:v>-10.774542989310433</c:v>
                </c:pt>
                <c:pt idx="618">
                  <c:v>-10.785298134105107</c:v>
                </c:pt>
                <c:pt idx="619">
                  <c:v>-10.796053291227516</c:v>
                </c:pt>
                <c:pt idx="620">
                  <c:v>-10.806808460677374</c:v>
                </c:pt>
                <c:pt idx="621">
                  <c:v>-10.817563642454394</c:v>
                </c:pt>
                <c:pt idx="622">
                  <c:v>-10.828318836558287</c:v>
                </c:pt>
                <c:pt idx="623">
                  <c:v>-10.839074042988768</c:v>
                </c:pt>
                <c:pt idx="624">
                  <c:v>-10.849829261745548</c:v>
                </c:pt>
                <c:pt idx="625">
                  <c:v>-10.860584492828339</c:v>
                </c:pt>
                <c:pt idx="626">
                  <c:v>-10.871339736236857</c:v>
                </c:pt>
                <c:pt idx="627">
                  <c:v>-10.882094991970812</c:v>
                </c:pt>
                <c:pt idx="628">
                  <c:v>-10.892850260029917</c:v>
                </c:pt>
                <c:pt idx="629">
                  <c:v>-10.903605540413885</c:v>
                </c:pt>
                <c:pt idx="630">
                  <c:v>-10.914360833122428</c:v>
                </c:pt>
                <c:pt idx="631">
                  <c:v>-10.925116138155261</c:v>
                </c:pt>
                <c:pt idx="632">
                  <c:v>-10.935871455512093</c:v>
                </c:pt>
                <c:pt idx="633">
                  <c:v>-10.94662678519264</c:v>
                </c:pt>
                <c:pt idx="634">
                  <c:v>-10.957382127196613</c:v>
                </c:pt>
                <c:pt idx="635">
                  <c:v>-10.968137481523726</c:v>
                </c:pt>
                <c:pt idx="636">
                  <c:v>-10.97889284817369</c:v>
                </c:pt>
                <c:pt idx="637">
                  <c:v>-10.989648227146219</c:v>
                </c:pt>
                <c:pt idx="638">
                  <c:v>-11.000403618441025</c:v>
                </c:pt>
                <c:pt idx="639">
                  <c:v>-11.011159022057821</c:v>
                </c:pt>
                <c:pt idx="640">
                  <c:v>-11.021914437996321</c:v>
                </c:pt>
                <c:pt idx="641">
                  <c:v>-11.032669866256235</c:v>
                </c:pt>
                <c:pt idx="642">
                  <c:v>-11.043425306837278</c:v>
                </c:pt>
                <c:pt idx="643">
                  <c:v>-11.054180759739163</c:v>
                </c:pt>
                <c:pt idx="644">
                  <c:v>-11.064936224961601</c:v>
                </c:pt>
                <c:pt idx="645">
                  <c:v>-11.075691702504304</c:v>
                </c:pt>
                <c:pt idx="646">
                  <c:v>-11.086447192366988</c:v>
                </c:pt>
                <c:pt idx="647">
                  <c:v>-11.097202694549363</c:v>
                </c:pt>
                <c:pt idx="648">
                  <c:v>-11.107958209051144</c:v>
                </c:pt>
                <c:pt idx="649">
                  <c:v>-11.118713735872042</c:v>
                </c:pt>
                <c:pt idx="650">
                  <c:v>-11.12946927501177</c:v>
                </c:pt>
                <c:pt idx="651">
                  <c:v>-11.140224826470041</c:v>
                </c:pt>
                <c:pt idx="652">
                  <c:v>-11.150980390246568</c:v>
                </c:pt>
                <c:pt idx="653">
                  <c:v>-11.161735966341064</c:v>
                </c:pt>
                <c:pt idx="654">
                  <c:v>-11.172491554753242</c:v>
                </c:pt>
                <c:pt idx="655">
                  <c:v>-11.183247155482814</c:v>
                </c:pt>
                <c:pt idx="656">
                  <c:v>-11.194002768529492</c:v>
                </c:pt>
                <c:pt idx="657">
                  <c:v>-11.204758393892991</c:v>
                </c:pt>
                <c:pt idx="658">
                  <c:v>-11.215514031573022</c:v>
                </c:pt>
                <c:pt idx="659">
                  <c:v>-11.226269681569299</c:v>
                </c:pt>
                <c:pt idx="660">
                  <c:v>-11.237025343881534</c:v>
                </c:pt>
                <c:pt idx="661">
                  <c:v>-11.247781018509439</c:v>
                </c:pt>
                <c:pt idx="662">
                  <c:v>-11.258536705452729</c:v>
                </c:pt>
                <c:pt idx="663">
                  <c:v>-11.269292404711114</c:v>
                </c:pt>
                <c:pt idx="664">
                  <c:v>-11.280048116284311</c:v>
                </c:pt>
                <c:pt idx="665">
                  <c:v>-11.29080384017203</c:v>
                </c:pt>
                <c:pt idx="666">
                  <c:v>-11.301559576373984</c:v>
                </c:pt>
                <c:pt idx="667">
                  <c:v>-11.312315324889886</c:v>
                </c:pt>
                <c:pt idx="668">
                  <c:v>-11.323071085719448</c:v>
                </c:pt>
                <c:pt idx="669">
                  <c:v>-11.333826858862384</c:v>
                </c:pt>
                <c:pt idx="670">
                  <c:v>-11.344582644318407</c:v>
                </c:pt>
                <c:pt idx="671">
                  <c:v>-11.355338442087229</c:v>
                </c:pt>
                <c:pt idx="672">
                  <c:v>-11.366094252168564</c:v>
                </c:pt>
                <c:pt idx="673">
                  <c:v>-11.376850074562123</c:v>
                </c:pt>
                <c:pt idx="674">
                  <c:v>-11.38760590926762</c:v>
                </c:pt>
                <c:pt idx="675">
                  <c:v>-11.398361756284768</c:v>
                </c:pt>
                <c:pt idx="676">
                  <c:v>-11.40911761561328</c:v>
                </c:pt>
                <c:pt idx="677">
                  <c:v>-11.419873487252868</c:v>
                </c:pt>
                <c:pt idx="678">
                  <c:v>-11.430629371203246</c:v>
                </c:pt>
                <c:pt idx="679">
                  <c:v>-11.441385267464126</c:v>
                </c:pt>
                <c:pt idx="680">
                  <c:v>-11.452141176035221</c:v>
                </c:pt>
                <c:pt idx="681">
                  <c:v>-11.462897096916244</c:v>
                </c:pt>
                <c:pt idx="682">
                  <c:v>-11.473653030106908</c:v>
                </c:pt>
                <c:pt idx="683">
                  <c:v>-11.484408975606925</c:v>
                </c:pt>
                <c:pt idx="684">
                  <c:v>-11.49516493341601</c:v>
                </c:pt>
                <c:pt idx="685">
                  <c:v>-11.505920903533875</c:v>
                </c:pt>
                <c:pt idx="686">
                  <c:v>-11.516676885960232</c:v>
                </c:pt>
                <c:pt idx="687">
                  <c:v>-11.527432880694795</c:v>
                </c:pt>
                <c:pt idx="688">
                  <c:v>-11.538188887737276</c:v>
                </c:pt>
                <c:pt idx="689">
                  <c:v>-11.548944907087387</c:v>
                </c:pt>
                <c:pt idx="690">
                  <c:v>-11.559700938744843</c:v>
                </c:pt>
                <c:pt idx="691">
                  <c:v>-11.570456982709356</c:v>
                </c:pt>
                <c:pt idx="692">
                  <c:v>-11.581213038980639</c:v>
                </c:pt>
                <c:pt idx="693">
                  <c:v>-11.591969107558405</c:v>
                </c:pt>
                <c:pt idx="694">
                  <c:v>-11.602725188442369</c:v>
                </c:pt>
                <c:pt idx="695">
                  <c:v>-11.613481281632239</c:v>
                </c:pt>
                <c:pt idx="696">
                  <c:v>-11.624237387127733</c:v>
                </c:pt>
                <c:pt idx="697">
                  <c:v>-11.634993504928561</c:v>
                </c:pt>
                <c:pt idx="698">
                  <c:v>-11.645749635034436</c:v>
                </c:pt>
                <c:pt idx="699">
                  <c:v>-11.656505777445073</c:v>
                </c:pt>
                <c:pt idx="700">
                  <c:v>-11.667261932160182</c:v>
                </c:pt>
                <c:pt idx="701">
                  <c:v>-11.678018099179479</c:v>
                </c:pt>
                <c:pt idx="702">
                  <c:v>-11.688774278502674</c:v>
                </c:pt>
                <c:pt idx="703">
                  <c:v>-11.699530470129481</c:v>
                </c:pt>
                <c:pt idx="704">
                  <c:v>-11.710286674059615</c:v>
                </c:pt>
                <c:pt idx="705">
                  <c:v>-11.721042890292788</c:v>
                </c:pt>
                <c:pt idx="706">
                  <c:v>-11.731799118828711</c:v>
                </c:pt>
                <c:pt idx="707">
                  <c:v>-11.742555359667099</c:v>
                </c:pt>
                <c:pt idx="708">
                  <c:v>-11.753311612807664</c:v>
                </c:pt>
                <c:pt idx="709">
                  <c:v>-11.76406787825012</c:v>
                </c:pt>
                <c:pt idx="710">
                  <c:v>-11.77482415599418</c:v>
                </c:pt>
                <c:pt idx="711">
                  <c:v>-11.785580446039555</c:v>
                </c:pt>
                <c:pt idx="712">
                  <c:v>-11.79633674838596</c:v>
                </c:pt>
                <c:pt idx="713">
                  <c:v>-11.807093063033106</c:v>
                </c:pt>
                <c:pt idx="714">
                  <c:v>-11.817849389980708</c:v>
                </c:pt>
                <c:pt idx="715">
                  <c:v>-11.828605729228478</c:v>
                </c:pt>
                <c:pt idx="716">
                  <c:v>-11.83936208077613</c:v>
                </c:pt>
                <c:pt idx="717">
                  <c:v>-11.850118444623376</c:v>
                </c:pt>
                <c:pt idx="718">
                  <c:v>-11.860874820769931</c:v>
                </c:pt>
                <c:pt idx="719">
                  <c:v>-11.871631209215506</c:v>
                </c:pt>
                <c:pt idx="720">
                  <c:v>-11.882387609959814</c:v>
                </c:pt>
                <c:pt idx="721">
                  <c:v>-11.893144023002568</c:v>
                </c:pt>
                <c:pt idx="722">
                  <c:v>-11.903900448343482</c:v>
                </c:pt>
                <c:pt idx="723">
                  <c:v>-11.914656885982268</c:v>
                </c:pt>
                <c:pt idx="724">
                  <c:v>-11.925413335918639</c:v>
                </c:pt>
                <c:pt idx="725">
                  <c:v>-11.93616979815231</c:v>
                </c:pt>
                <c:pt idx="726">
                  <c:v>-11.946926272682992</c:v>
                </c:pt>
                <c:pt idx="727">
                  <c:v>-11.9576827595104</c:v>
                </c:pt>
                <c:pt idx="728">
                  <c:v>-11.968439258634245</c:v>
                </c:pt>
                <c:pt idx="729">
                  <c:v>-11.979195770054242</c:v>
                </c:pt>
                <c:pt idx="730">
                  <c:v>-11.989952293770102</c:v>
                </c:pt>
                <c:pt idx="731">
                  <c:v>-12.000708829781539</c:v>
                </c:pt>
                <c:pt idx="732">
                  <c:v>-12.011465378088266</c:v>
                </c:pt>
                <c:pt idx="733">
                  <c:v>-12.022221938689997</c:v>
                </c:pt>
                <c:pt idx="734">
                  <c:v>-12.032978511586444</c:v>
                </c:pt>
                <c:pt idx="735">
                  <c:v>-12.04373509677732</c:v>
                </c:pt>
                <c:pt idx="736">
                  <c:v>-12.054491694262339</c:v>
                </c:pt>
                <c:pt idx="737">
                  <c:v>-12.065248304041212</c:v>
                </c:pt>
                <c:pt idx="738">
                  <c:v>-12.076004926113654</c:v>
                </c:pt>
                <c:pt idx="739">
                  <c:v>-12.086761560479379</c:v>
                </c:pt>
                <c:pt idx="740">
                  <c:v>-12.0975182071381</c:v>
                </c:pt>
                <c:pt idx="741">
                  <c:v>-12.108274866089527</c:v>
                </c:pt>
                <c:pt idx="742">
                  <c:v>-12.119031537333376</c:v>
                </c:pt>
                <c:pt idx="743">
                  <c:v>-12.129788220869358</c:v>
                </c:pt>
                <c:pt idx="744">
                  <c:v>-12.140544916697188</c:v>
                </c:pt>
                <c:pt idx="745">
                  <c:v>-12.151301624816577</c:v>
                </c:pt>
                <c:pt idx="746">
                  <c:v>-12.162058345227241</c:v>
                </c:pt>
                <c:pt idx="747">
                  <c:v>-12.172815077928892</c:v>
                </c:pt>
                <c:pt idx="748">
                  <c:v>-12.183571822921243</c:v>
                </c:pt>
                <c:pt idx="749">
                  <c:v>-12.194328580204006</c:v>
                </c:pt>
                <c:pt idx="750">
                  <c:v>-12.205085349776896</c:v>
                </c:pt>
                <c:pt idx="751">
                  <c:v>-12.215842131639624</c:v>
                </c:pt>
                <c:pt idx="752">
                  <c:v>-12.226598925791905</c:v>
                </c:pt>
                <c:pt idx="753">
                  <c:v>-12.237355732233452</c:v>
                </c:pt>
                <c:pt idx="754">
                  <c:v>-12.248112550963977</c:v>
                </c:pt>
                <c:pt idx="755">
                  <c:v>-12.258869381983194</c:v>
                </c:pt>
                <c:pt idx="756">
                  <c:v>-12.269626225290816</c:v>
                </c:pt>
                <c:pt idx="757">
                  <c:v>-12.280383080886557</c:v>
                </c:pt>
                <c:pt idx="758">
                  <c:v>-12.291139948770128</c:v>
                </c:pt>
                <c:pt idx="759">
                  <c:v>-12.301896828941246</c:v>
                </c:pt>
                <c:pt idx="760">
                  <c:v>-12.31265372139962</c:v>
                </c:pt>
                <c:pt idx="761">
                  <c:v>-12.323410626144964</c:v>
                </c:pt>
                <c:pt idx="762">
                  <c:v>-12.334167543176994</c:v>
                </c:pt>
                <c:pt idx="763">
                  <c:v>-12.344924472495419</c:v>
                </c:pt>
                <c:pt idx="764">
                  <c:v>-12.355681414099957</c:v>
                </c:pt>
                <c:pt idx="765">
                  <c:v>-12.366438367990318</c:v>
                </c:pt>
                <c:pt idx="766">
                  <c:v>-12.377195334166215</c:v>
                </c:pt>
                <c:pt idx="767">
                  <c:v>-12.387952312627363</c:v>
                </c:pt>
                <c:pt idx="768">
                  <c:v>-12.398709303373474</c:v>
                </c:pt>
                <c:pt idx="769">
                  <c:v>-12.409466306404262</c:v>
                </c:pt>
                <c:pt idx="770">
                  <c:v>-12.420223321719439</c:v>
                </c:pt>
                <c:pt idx="771">
                  <c:v>-12.430980349318718</c:v>
                </c:pt>
                <c:pt idx="772">
                  <c:v>-12.441737389201814</c:v>
                </c:pt>
                <c:pt idx="773">
                  <c:v>-12.452494441368438</c:v>
                </c:pt>
                <c:pt idx="774">
                  <c:v>-12.463251505818306</c:v>
                </c:pt>
                <c:pt idx="775">
                  <c:v>-12.47400858255113</c:v>
                </c:pt>
                <c:pt idx="776">
                  <c:v>-12.484765671566624</c:v>
                </c:pt>
                <c:pt idx="777">
                  <c:v>-12.495522772864499</c:v>
                </c:pt>
                <c:pt idx="778">
                  <c:v>-12.506279886444469</c:v>
                </c:pt>
                <c:pt idx="779">
                  <c:v>-12.517037012306249</c:v>
                </c:pt>
                <c:pt idx="780">
                  <c:v>-12.52779415044955</c:v>
                </c:pt>
                <c:pt idx="781">
                  <c:v>-12.538551300874087</c:v>
                </c:pt>
                <c:pt idx="782">
                  <c:v>-12.549308463579571</c:v>
                </c:pt>
                <c:pt idx="783">
                  <c:v>-12.560065638565717</c:v>
                </c:pt>
                <c:pt idx="784">
                  <c:v>-12.57082282583224</c:v>
                </c:pt>
                <c:pt idx="785">
                  <c:v>-12.58158002537885</c:v>
                </c:pt>
                <c:pt idx="786">
                  <c:v>-12.592337237205262</c:v>
                </c:pt>
                <c:pt idx="787">
                  <c:v>-12.603094461311189</c:v>
                </c:pt>
                <c:pt idx="788">
                  <c:v>-12.613851697696344</c:v>
                </c:pt>
                <c:pt idx="789">
                  <c:v>-12.624608946360441</c:v>
                </c:pt>
                <c:pt idx="790">
                  <c:v>-12.635366207303193</c:v>
                </c:pt>
                <c:pt idx="791">
                  <c:v>-12.646123480524313</c:v>
                </c:pt>
                <c:pt idx="792">
                  <c:v>-12.656880766023514</c:v>
                </c:pt>
                <c:pt idx="793">
                  <c:v>-12.66763806380051</c:v>
                </c:pt>
                <c:pt idx="794">
                  <c:v>-12.678395373855015</c:v>
                </c:pt>
                <c:pt idx="795">
                  <c:v>-12.68915269618674</c:v>
                </c:pt>
                <c:pt idx="796">
                  <c:v>-12.699910030795399</c:v>
                </c:pt>
                <c:pt idx="797">
                  <c:v>-12.710667377680707</c:v>
                </c:pt>
                <c:pt idx="798">
                  <c:v>-12.721424736842376</c:v>
                </c:pt>
                <c:pt idx="799">
                  <c:v>-12.732182108280119</c:v>
                </c:pt>
                <c:pt idx="800">
                  <c:v>-12.742939491993651</c:v>
                </c:pt>
                <c:pt idx="801">
                  <c:v>-12.753696887982683</c:v>
                </c:pt>
                <c:pt idx="802">
                  <c:v>-12.76445429624693</c:v>
                </c:pt>
                <c:pt idx="803">
                  <c:v>-12.775211716786105</c:v>
                </c:pt>
                <c:pt idx="804">
                  <c:v>-12.785969149599921</c:v>
                </c:pt>
                <c:pt idx="805">
                  <c:v>-12.796726594688092</c:v>
                </c:pt>
                <c:pt idx="806">
                  <c:v>-12.807484052050331</c:v>
                </c:pt>
                <c:pt idx="807">
                  <c:v>-12.818241521686351</c:v>
                </c:pt>
                <c:pt idx="808">
                  <c:v>-12.828999003595866</c:v>
                </c:pt>
                <c:pt idx="809">
                  <c:v>-12.839756497778589</c:v>
                </c:pt>
                <c:pt idx="810">
                  <c:v>-12.850514004234233</c:v>
                </c:pt>
                <c:pt idx="811">
                  <c:v>-12.861271522962511</c:v>
                </c:pt>
                <c:pt idx="812">
                  <c:v>-12.872029053963137</c:v>
                </c:pt>
                <c:pt idx="813">
                  <c:v>-12.882786597235825</c:v>
                </c:pt>
                <c:pt idx="814">
                  <c:v>-12.893544152780288</c:v>
                </c:pt>
                <c:pt idx="815">
                  <c:v>-12.904301720596239</c:v>
                </c:pt>
                <c:pt idx="816">
                  <c:v>-12.915059300683392</c:v>
                </c:pt>
                <c:pt idx="817">
                  <c:v>-12.925816893041461</c:v>
                </c:pt>
                <c:pt idx="818">
                  <c:v>-12.936574497670156</c:v>
                </c:pt>
                <c:pt idx="819">
                  <c:v>-12.947332114569194</c:v>
                </c:pt>
                <c:pt idx="820">
                  <c:v>-12.958089743738288</c:v>
                </c:pt>
                <c:pt idx="821">
                  <c:v>-12.968847385177149</c:v>
                </c:pt>
                <c:pt idx="822">
                  <c:v>-12.979605038885493</c:v>
                </c:pt>
                <c:pt idx="823">
                  <c:v>-12.990362704863033</c:v>
                </c:pt>
                <c:pt idx="824">
                  <c:v>-13.00112038310948</c:v>
                </c:pt>
                <c:pt idx="825">
                  <c:v>-13.011878073624551</c:v>
                </c:pt>
                <c:pt idx="826">
                  <c:v>-13.022635776407958</c:v>
                </c:pt>
                <c:pt idx="827">
                  <c:v>-13.033393491459412</c:v>
                </c:pt>
                <c:pt idx="828">
                  <c:v>-13.04415121877863</c:v>
                </c:pt>
                <c:pt idx="829">
                  <c:v>-13.054908958365324</c:v>
                </c:pt>
                <c:pt idx="830">
                  <c:v>-13.065666710219206</c:v>
                </c:pt>
                <c:pt idx="831">
                  <c:v>-13.076424474339992</c:v>
                </c:pt>
                <c:pt idx="832">
                  <c:v>-13.087182250727395</c:v>
                </c:pt>
                <c:pt idx="833">
                  <c:v>-13.097940039381125</c:v>
                </c:pt>
                <c:pt idx="834">
                  <c:v>-13.1086978403009</c:v>
                </c:pt>
                <c:pt idx="835">
                  <c:v>-13.119455653486432</c:v>
                </c:pt>
                <c:pt idx="836">
                  <c:v>-13.130213478937433</c:v>
                </c:pt>
                <c:pt idx="837">
                  <c:v>-13.140971316653618</c:v>
                </c:pt>
                <c:pt idx="838">
                  <c:v>-13.1517291666347</c:v>
                </c:pt>
                <c:pt idx="839">
                  <c:v>-13.162487028880392</c:v>
                </c:pt>
                <c:pt idx="840">
                  <c:v>-13.173244903390408</c:v>
                </c:pt>
                <c:pt idx="841">
                  <c:v>-13.184002790164461</c:v>
                </c:pt>
                <c:pt idx="842">
                  <c:v>-13.194760689202266</c:v>
                </c:pt>
                <c:pt idx="843">
                  <c:v>-13.205518600503535</c:v>
                </c:pt>
                <c:pt idx="844">
                  <c:v>-13.216276524067982</c:v>
                </c:pt>
                <c:pt idx="845">
                  <c:v>-13.227034459895322</c:v>
                </c:pt>
                <c:pt idx="846">
                  <c:v>-13.237792407985266</c:v>
                </c:pt>
                <c:pt idx="847">
                  <c:v>-13.248550368337527</c:v>
                </c:pt>
                <c:pt idx="848">
                  <c:v>-13.25930834095182</c:v>
                </c:pt>
                <c:pt idx="849">
                  <c:v>-13.270066325827859</c:v>
                </c:pt>
                <c:pt idx="850">
                  <c:v>-13.280824322965357</c:v>
                </c:pt>
                <c:pt idx="851">
                  <c:v>-13.291582332364028</c:v>
                </c:pt>
                <c:pt idx="852">
                  <c:v>-13.302340354023585</c:v>
                </c:pt>
                <c:pt idx="853">
                  <c:v>-13.313098387943741</c:v>
                </c:pt>
                <c:pt idx="854">
                  <c:v>-13.32385643412421</c:v>
                </c:pt>
                <c:pt idx="855">
                  <c:v>-13.334614492564706</c:v>
                </c:pt>
                <c:pt idx="856">
                  <c:v>-13.345372563264942</c:v>
                </c:pt>
                <c:pt idx="857">
                  <c:v>-13.356130646224631</c:v>
                </c:pt>
                <c:pt idx="858">
                  <c:v>-13.366888741443487</c:v>
                </c:pt>
                <c:pt idx="859">
                  <c:v>-13.377646848921223</c:v>
                </c:pt>
                <c:pt idx="860">
                  <c:v>-13.388404968657555</c:v>
                </c:pt>
                <c:pt idx="861">
                  <c:v>-13.399163100652194</c:v>
                </c:pt>
                <c:pt idx="862">
                  <c:v>-13.409921244904854</c:v>
                </c:pt>
                <c:pt idx="863">
                  <c:v>-13.420679401415249</c:v>
                </c:pt>
                <c:pt idx="864">
                  <c:v>-13.431437570183093</c:v>
                </c:pt>
                <c:pt idx="865">
                  <c:v>-13.442195751208098</c:v>
                </c:pt>
                <c:pt idx="866">
                  <c:v>-13.45295394448998</c:v>
                </c:pt>
                <c:pt idx="867">
                  <c:v>-13.463712150028451</c:v>
                </c:pt>
                <c:pt idx="868">
                  <c:v>-13.474470367823224</c:v>
                </c:pt>
                <c:pt idx="869">
                  <c:v>-13.485228597874015</c:v>
                </c:pt>
                <c:pt idx="870">
                  <c:v>-13.495986840180533</c:v>
                </c:pt>
                <c:pt idx="871">
                  <c:v>-13.506745094742497</c:v>
                </c:pt>
                <c:pt idx="872">
                  <c:v>-13.517503361559617</c:v>
                </c:pt>
                <c:pt idx="873">
                  <c:v>-13.528261640631609</c:v>
                </c:pt>
                <c:pt idx="874">
                  <c:v>-13.539019931958183</c:v>
                </c:pt>
                <c:pt idx="875">
                  <c:v>-13.549778235539057</c:v>
                </c:pt>
                <c:pt idx="876">
                  <c:v>-13.560536551373941</c:v>
                </c:pt>
                <c:pt idx="877">
                  <c:v>-13.571294879462551</c:v>
                </c:pt>
                <c:pt idx="878">
                  <c:v>-13.5820532198046</c:v>
                </c:pt>
                <c:pt idx="879">
                  <c:v>-13.5928115723998</c:v>
                </c:pt>
                <c:pt idx="880">
                  <c:v>-13.603569937247867</c:v>
                </c:pt>
                <c:pt idx="881">
                  <c:v>-13.614328314348514</c:v>
                </c:pt>
                <c:pt idx="882">
                  <c:v>-13.625086703701454</c:v>
                </c:pt>
                <c:pt idx="883">
                  <c:v>-13.6358451053064</c:v>
                </c:pt>
                <c:pt idx="884">
                  <c:v>-13.646603519163067</c:v>
                </c:pt>
                <c:pt idx="885">
                  <c:v>-13.657361945271168</c:v>
                </c:pt>
                <c:pt idx="886">
                  <c:v>-13.668120383630416</c:v>
                </c:pt>
                <c:pt idx="887">
                  <c:v>-13.678878834240527</c:v>
                </c:pt>
                <c:pt idx="888">
                  <c:v>-13.689637297101212</c:v>
                </c:pt>
                <c:pt idx="889">
                  <c:v>-13.700395772212186</c:v>
                </c:pt>
                <c:pt idx="890">
                  <c:v>-13.711154259573163</c:v>
                </c:pt>
                <c:pt idx="891">
                  <c:v>-13.721912759183857</c:v>
                </c:pt>
                <c:pt idx="892">
                  <c:v>-13.73267127104398</c:v>
                </c:pt>
                <c:pt idx="893">
                  <c:v>-13.743429795153245</c:v>
                </c:pt>
                <c:pt idx="894">
                  <c:v>-13.754188331511369</c:v>
                </c:pt>
                <c:pt idx="895">
                  <c:v>-13.764946880118062</c:v>
                </c:pt>
                <c:pt idx="896">
                  <c:v>-13.77570544097304</c:v>
                </c:pt>
                <c:pt idx="897">
                  <c:v>-13.786464014076016</c:v>
                </c:pt>
                <c:pt idx="898">
                  <c:v>-13.797222599426703</c:v>
                </c:pt>
                <c:pt idx="899">
                  <c:v>-13.807981197024818</c:v>
                </c:pt>
                <c:pt idx="900">
                  <c:v>-13.81873980687007</c:v>
                </c:pt>
                <c:pt idx="901">
                  <c:v>-13.829498428962177</c:v>
                </c:pt>
                <c:pt idx="902">
                  <c:v>-13.84025706330085</c:v>
                </c:pt>
                <c:pt idx="903">
                  <c:v>-13.851015709885804</c:v>
                </c:pt>
                <c:pt idx="904">
                  <c:v>-13.86177436871675</c:v>
                </c:pt>
                <c:pt idx="905">
                  <c:v>-13.872533039793405</c:v>
                </c:pt>
                <c:pt idx="906">
                  <c:v>-13.88329172311548</c:v>
                </c:pt>
                <c:pt idx="907">
                  <c:v>-13.894050418682692</c:v>
                </c:pt>
                <c:pt idx="908">
                  <c:v>-13.904809126494753</c:v>
                </c:pt>
                <c:pt idx="909">
                  <c:v>-13.915567846551376</c:v>
                </c:pt>
                <c:pt idx="910">
                  <c:v>-13.926326578852276</c:v>
                </c:pt>
                <c:pt idx="911">
                  <c:v>-13.937085323397165</c:v>
                </c:pt>
                <c:pt idx="912">
                  <c:v>-13.947844080185758</c:v>
                </c:pt>
                <c:pt idx="913">
                  <c:v>-13.958602849217769</c:v>
                </c:pt>
                <c:pt idx="914">
                  <c:v>-13.96936163049291</c:v>
                </c:pt>
                <c:pt idx="915">
                  <c:v>-13.980120424010899</c:v>
                </c:pt>
                <c:pt idx="916">
                  <c:v>-13.990879229771444</c:v>
                </c:pt>
                <c:pt idx="917">
                  <c:v>-14.001638047774263</c:v>
                </c:pt>
                <c:pt idx="918">
                  <c:v>-14.012396878019068</c:v>
                </c:pt>
                <c:pt idx="919">
                  <c:v>-14.023155720505573</c:v>
                </c:pt>
                <c:pt idx="920">
                  <c:v>-14.033914575233492</c:v>
                </c:pt>
                <c:pt idx="921">
                  <c:v>-14.044673442202539</c:v>
                </c:pt>
                <c:pt idx="922">
                  <c:v>-14.055432321412427</c:v>
                </c:pt>
                <c:pt idx="923">
                  <c:v>-14.06619121286287</c:v>
                </c:pt>
                <c:pt idx="924">
                  <c:v>-14.076950116553583</c:v>
                </c:pt>
                <c:pt idx="925">
                  <c:v>-14.087709032484279</c:v>
                </c:pt>
                <c:pt idx="926">
                  <c:v>-14.098467960654672</c:v>
                </c:pt>
                <c:pt idx="927">
                  <c:v>-14.109226901064474</c:v>
                </c:pt>
                <c:pt idx="928">
                  <c:v>-14.119985853713402</c:v>
                </c:pt>
                <c:pt idx="929">
                  <c:v>-14.130744818601167</c:v>
                </c:pt>
                <c:pt idx="930">
                  <c:v>-14.141503795727484</c:v>
                </c:pt>
                <c:pt idx="931">
                  <c:v>-14.152262785092066</c:v>
                </c:pt>
                <c:pt idx="932">
                  <c:v>-14.163021786694628</c:v>
                </c:pt>
                <c:pt idx="933">
                  <c:v>-14.173780800534884</c:v>
                </c:pt>
                <c:pt idx="934">
                  <c:v>-14.184539826612546</c:v>
                </c:pt>
                <c:pt idx="935">
                  <c:v>-14.195298864927329</c:v>
                </c:pt>
                <c:pt idx="936">
                  <c:v>-14.206057915478947</c:v>
                </c:pt>
                <c:pt idx="937">
                  <c:v>-14.216816978267113</c:v>
                </c:pt>
                <c:pt idx="938">
                  <c:v>-14.227576053291543</c:v>
                </c:pt>
                <c:pt idx="939">
                  <c:v>-14.238335140551948</c:v>
                </c:pt>
                <c:pt idx="940">
                  <c:v>-14.249094240048043</c:v>
                </c:pt>
                <c:pt idx="941">
                  <c:v>-14.259853351779542</c:v>
                </c:pt>
                <c:pt idx="942">
                  <c:v>-14.270612475746159</c:v>
                </c:pt>
                <c:pt idx="943">
                  <c:v>-14.281371611947607</c:v>
                </c:pt>
                <c:pt idx="944">
                  <c:v>-14.292130760383602</c:v>
                </c:pt>
                <c:pt idx="945">
                  <c:v>-14.302889921053856</c:v>
                </c:pt>
                <c:pt idx="946">
                  <c:v>-14.313649093958084</c:v>
                </c:pt>
                <c:pt idx="947">
                  <c:v>-14.324408279095998</c:v>
                </c:pt>
                <c:pt idx="948">
                  <c:v>-14.335167476467314</c:v>
                </c:pt>
                <c:pt idx="949">
                  <c:v>-14.345926686071744</c:v>
                </c:pt>
                <c:pt idx="950">
                  <c:v>-14.356685907909004</c:v>
                </c:pt>
                <c:pt idx="951">
                  <c:v>-14.367445141978806</c:v>
                </c:pt>
                <c:pt idx="952">
                  <c:v>-14.378204388280864</c:v>
                </c:pt>
                <c:pt idx="953">
                  <c:v>-14.388963646814892</c:v>
                </c:pt>
                <c:pt idx="954">
                  <c:v>-14.399722917580604</c:v>
                </c:pt>
                <c:pt idx="955">
                  <c:v>-14.410482200577716</c:v>
                </c:pt>
                <c:pt idx="956">
                  <c:v>-14.421241495805941</c:v>
                </c:pt>
                <c:pt idx="957">
                  <c:v>-14.432000803264989</c:v>
                </c:pt>
                <c:pt idx="958">
                  <c:v>-14.442760122954578</c:v>
                </c:pt>
                <c:pt idx="959">
                  <c:v>-14.453519454874421</c:v>
                </c:pt>
                <c:pt idx="960">
                  <c:v>-14.464278799024232</c:v>
                </c:pt>
                <c:pt idx="961">
                  <c:v>-14.475038155403725</c:v>
                </c:pt>
                <c:pt idx="962">
                  <c:v>-14.485797524012613</c:v>
                </c:pt>
                <c:pt idx="963">
                  <c:v>-14.49655690485061</c:v>
                </c:pt>
                <c:pt idx="964">
                  <c:v>-14.507316297917432</c:v>
                </c:pt>
                <c:pt idx="965">
                  <c:v>-14.518075703212791</c:v>
                </c:pt>
                <c:pt idx="966">
                  <c:v>-14.528835120736401</c:v>
                </c:pt>
                <c:pt idx="967">
                  <c:v>-14.539594550487976</c:v>
                </c:pt>
                <c:pt idx="968">
                  <c:v>-14.550353992467231</c:v>
                </c:pt>
                <c:pt idx="969">
                  <c:v>-14.561113446673879</c:v>
                </c:pt>
                <c:pt idx="970">
                  <c:v>-14.571872913107635</c:v>
                </c:pt>
                <c:pt idx="971">
                  <c:v>-14.582632391768211</c:v>
                </c:pt>
                <c:pt idx="972">
                  <c:v>-14.593391882655323</c:v>
                </c:pt>
                <c:pt idx="973">
                  <c:v>-14.604151385768684</c:v>
                </c:pt>
                <c:pt idx="974">
                  <c:v>-14.614910901108008</c:v>
                </c:pt>
                <c:pt idx="975">
                  <c:v>-14.625670428673009</c:v>
                </c:pt>
                <c:pt idx="976">
                  <c:v>-14.636429968463402</c:v>
                </c:pt>
                <c:pt idx="977">
                  <c:v>-14.647189520478898</c:v>
                </c:pt>
                <c:pt idx="978">
                  <c:v>-14.657949084719213</c:v>
                </c:pt>
                <c:pt idx="979">
                  <c:v>-14.668708661184063</c:v>
                </c:pt>
                <c:pt idx="980">
                  <c:v>-14.679468249873159</c:v>
                </c:pt>
                <c:pt idx="981">
                  <c:v>-14.690227850786215</c:v>
                </c:pt>
                <c:pt idx="982">
                  <c:v>-14.700987463922946</c:v>
                </c:pt>
                <c:pt idx="983">
                  <c:v>-14.711747089283067</c:v>
                </c:pt>
                <c:pt idx="984">
                  <c:v>-14.722506726866291</c:v>
                </c:pt>
                <c:pt idx="985">
                  <c:v>-14.733266376672331</c:v>
                </c:pt>
                <c:pt idx="986">
                  <c:v>-14.744026038700902</c:v>
                </c:pt>
                <c:pt idx="987">
                  <c:v>-14.754785712951719</c:v>
                </c:pt>
                <c:pt idx="988">
                  <c:v>-14.765545399424495</c:v>
                </c:pt>
                <c:pt idx="989">
                  <c:v>-14.776305098118943</c:v>
                </c:pt>
                <c:pt idx="990">
                  <c:v>-14.787064809034778</c:v>
                </c:pt>
                <c:pt idx="991">
                  <c:v>-14.797824532171715</c:v>
                </c:pt>
                <c:pt idx="992">
                  <c:v>-14.808584267529467</c:v>
                </c:pt>
                <c:pt idx="993">
                  <c:v>-14.819344015107747</c:v>
                </c:pt>
                <c:pt idx="994">
                  <c:v>-14.830103774906272</c:v>
                </c:pt>
                <c:pt idx="995">
                  <c:v>-14.840863546924753</c:v>
                </c:pt>
                <c:pt idx="996">
                  <c:v>-14.851623331162907</c:v>
                </c:pt>
                <c:pt idx="997">
                  <c:v>-14.862383127620445</c:v>
                </c:pt>
                <c:pt idx="998">
                  <c:v>-14.873142936297082</c:v>
                </c:pt>
                <c:pt idx="999">
                  <c:v>-14.883902757192534</c:v>
                </c:pt>
                <c:pt idx="1000">
                  <c:v>-14.894662590306512</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33.500000000000185</c:v>
                </c:pt>
                <c:pt idx="380">
                  <c:v>33.600000000000186</c:v>
                </c:pt>
                <c:pt idx="381">
                  <c:v>33.700000000000188</c:v>
                </c:pt>
                <c:pt idx="382">
                  <c:v>33.800000000000189</c:v>
                </c:pt>
                <c:pt idx="383">
                  <c:v>33.90000000000019</c:v>
                </c:pt>
                <c:pt idx="384">
                  <c:v>34.000000000000192</c:v>
                </c:pt>
                <c:pt idx="385">
                  <c:v>34.100000000000193</c:v>
                </c:pt>
                <c:pt idx="386">
                  <c:v>34.200000000000195</c:v>
                </c:pt>
                <c:pt idx="387">
                  <c:v>34.300000000000196</c:v>
                </c:pt>
                <c:pt idx="388">
                  <c:v>34.300100000000199</c:v>
                </c:pt>
                <c:pt idx="389">
                  <c:v>34.300200000000203</c:v>
                </c:pt>
                <c:pt idx="390">
                  <c:v>34.300300000000206</c:v>
                </c:pt>
                <c:pt idx="391">
                  <c:v>34.300400000000209</c:v>
                </c:pt>
                <c:pt idx="392">
                  <c:v>34.300500000000213</c:v>
                </c:pt>
                <c:pt idx="393">
                  <c:v>34.300600000000216</c:v>
                </c:pt>
                <c:pt idx="394">
                  <c:v>34.300700000000219</c:v>
                </c:pt>
                <c:pt idx="395">
                  <c:v>34.300800000000223</c:v>
                </c:pt>
                <c:pt idx="396">
                  <c:v>34.300900000000226</c:v>
                </c:pt>
                <c:pt idx="397">
                  <c:v>34.301000000000229</c:v>
                </c:pt>
                <c:pt idx="398">
                  <c:v>34.301100000000233</c:v>
                </c:pt>
                <c:pt idx="399">
                  <c:v>34.301200000000236</c:v>
                </c:pt>
                <c:pt idx="400">
                  <c:v>34.301300000000239</c:v>
                </c:pt>
                <c:pt idx="401">
                  <c:v>34.301400000000243</c:v>
                </c:pt>
                <c:pt idx="402">
                  <c:v>34.301500000000246</c:v>
                </c:pt>
                <c:pt idx="403">
                  <c:v>34.301600000000249</c:v>
                </c:pt>
                <c:pt idx="404">
                  <c:v>34.301700000000253</c:v>
                </c:pt>
                <c:pt idx="405">
                  <c:v>34.301800000000256</c:v>
                </c:pt>
                <c:pt idx="406">
                  <c:v>34.301900000000259</c:v>
                </c:pt>
                <c:pt idx="407">
                  <c:v>34.302000000000263</c:v>
                </c:pt>
                <c:pt idx="408">
                  <c:v>34.302100000000266</c:v>
                </c:pt>
                <c:pt idx="409">
                  <c:v>34.302200000000269</c:v>
                </c:pt>
                <c:pt idx="410">
                  <c:v>34.302300000000272</c:v>
                </c:pt>
                <c:pt idx="411">
                  <c:v>34.302400000000276</c:v>
                </c:pt>
                <c:pt idx="412">
                  <c:v>34.302500000000279</c:v>
                </c:pt>
                <c:pt idx="413">
                  <c:v>34.302600000000282</c:v>
                </c:pt>
                <c:pt idx="414">
                  <c:v>34.302700000000286</c:v>
                </c:pt>
                <c:pt idx="415">
                  <c:v>34.302800000000289</c:v>
                </c:pt>
                <c:pt idx="416">
                  <c:v>34.302900000000292</c:v>
                </c:pt>
                <c:pt idx="417">
                  <c:v>34.303000000000296</c:v>
                </c:pt>
                <c:pt idx="418">
                  <c:v>34.303100000000299</c:v>
                </c:pt>
                <c:pt idx="419">
                  <c:v>34.303200000000302</c:v>
                </c:pt>
                <c:pt idx="420">
                  <c:v>34.303300000000306</c:v>
                </c:pt>
                <c:pt idx="421">
                  <c:v>34.303400000000309</c:v>
                </c:pt>
                <c:pt idx="422">
                  <c:v>34.303500000000312</c:v>
                </c:pt>
                <c:pt idx="423">
                  <c:v>34.303600000000316</c:v>
                </c:pt>
                <c:pt idx="424">
                  <c:v>34.303700000000319</c:v>
                </c:pt>
                <c:pt idx="425">
                  <c:v>34.303800000000322</c:v>
                </c:pt>
                <c:pt idx="426">
                  <c:v>34.303900000000326</c:v>
                </c:pt>
                <c:pt idx="427">
                  <c:v>34.304000000000329</c:v>
                </c:pt>
                <c:pt idx="428">
                  <c:v>34.304100000000332</c:v>
                </c:pt>
                <c:pt idx="429">
                  <c:v>34.304200000000336</c:v>
                </c:pt>
                <c:pt idx="430">
                  <c:v>34.304300000000339</c:v>
                </c:pt>
                <c:pt idx="431">
                  <c:v>34.304400000000342</c:v>
                </c:pt>
                <c:pt idx="432">
                  <c:v>34.304500000000345</c:v>
                </c:pt>
                <c:pt idx="433">
                  <c:v>34.304600000000349</c:v>
                </c:pt>
                <c:pt idx="434">
                  <c:v>34.304700000000352</c:v>
                </c:pt>
                <c:pt idx="435">
                  <c:v>34.304800000000355</c:v>
                </c:pt>
                <c:pt idx="436">
                  <c:v>34.304900000000359</c:v>
                </c:pt>
                <c:pt idx="437">
                  <c:v>34.305000000000362</c:v>
                </c:pt>
                <c:pt idx="438">
                  <c:v>34.305100000000365</c:v>
                </c:pt>
                <c:pt idx="439">
                  <c:v>34.305200000000369</c:v>
                </c:pt>
                <c:pt idx="440">
                  <c:v>34.305300000000372</c:v>
                </c:pt>
                <c:pt idx="441">
                  <c:v>34.305400000000375</c:v>
                </c:pt>
                <c:pt idx="442">
                  <c:v>34.305500000000379</c:v>
                </c:pt>
                <c:pt idx="443">
                  <c:v>34.305600000000382</c:v>
                </c:pt>
                <c:pt idx="444">
                  <c:v>34.305700000000385</c:v>
                </c:pt>
                <c:pt idx="445">
                  <c:v>34.305800000000389</c:v>
                </c:pt>
                <c:pt idx="446">
                  <c:v>34.305900000000392</c:v>
                </c:pt>
                <c:pt idx="447">
                  <c:v>34.306000000000395</c:v>
                </c:pt>
                <c:pt idx="448">
                  <c:v>34.306100000000399</c:v>
                </c:pt>
                <c:pt idx="449">
                  <c:v>34.306200000000402</c:v>
                </c:pt>
                <c:pt idx="450">
                  <c:v>34.306300000000405</c:v>
                </c:pt>
                <c:pt idx="451">
                  <c:v>34.306400000000409</c:v>
                </c:pt>
                <c:pt idx="452">
                  <c:v>34.306500000000412</c:v>
                </c:pt>
                <c:pt idx="453">
                  <c:v>34.306600000000415</c:v>
                </c:pt>
                <c:pt idx="454">
                  <c:v>34.306700000000419</c:v>
                </c:pt>
                <c:pt idx="455">
                  <c:v>34.306800000000422</c:v>
                </c:pt>
                <c:pt idx="456">
                  <c:v>34.306900000000425</c:v>
                </c:pt>
                <c:pt idx="457">
                  <c:v>34.307000000000428</c:v>
                </c:pt>
                <c:pt idx="458">
                  <c:v>34.307100000000432</c:v>
                </c:pt>
                <c:pt idx="459">
                  <c:v>34.307200000000435</c:v>
                </c:pt>
                <c:pt idx="460">
                  <c:v>34.307300000000438</c:v>
                </c:pt>
                <c:pt idx="461">
                  <c:v>34.307400000000442</c:v>
                </c:pt>
                <c:pt idx="462">
                  <c:v>34.307500000000445</c:v>
                </c:pt>
                <c:pt idx="463">
                  <c:v>34.307600000000448</c:v>
                </c:pt>
                <c:pt idx="464">
                  <c:v>34.307700000000452</c:v>
                </c:pt>
                <c:pt idx="465">
                  <c:v>34.307800000000455</c:v>
                </c:pt>
                <c:pt idx="466">
                  <c:v>34.307900000000458</c:v>
                </c:pt>
                <c:pt idx="467">
                  <c:v>34.308000000000462</c:v>
                </c:pt>
                <c:pt idx="468">
                  <c:v>34.308100000000465</c:v>
                </c:pt>
                <c:pt idx="469">
                  <c:v>34.308200000000468</c:v>
                </c:pt>
                <c:pt idx="470">
                  <c:v>34.308300000000472</c:v>
                </c:pt>
                <c:pt idx="471">
                  <c:v>34.308400000000475</c:v>
                </c:pt>
                <c:pt idx="472">
                  <c:v>34.308500000000478</c:v>
                </c:pt>
                <c:pt idx="473">
                  <c:v>34.308600000000482</c:v>
                </c:pt>
                <c:pt idx="474">
                  <c:v>34.308700000000485</c:v>
                </c:pt>
                <c:pt idx="475">
                  <c:v>34.308800000000488</c:v>
                </c:pt>
                <c:pt idx="476">
                  <c:v>34.308900000000492</c:v>
                </c:pt>
                <c:pt idx="477">
                  <c:v>34.309000000000495</c:v>
                </c:pt>
                <c:pt idx="478">
                  <c:v>34.309100000000498</c:v>
                </c:pt>
                <c:pt idx="479">
                  <c:v>34.309200000000502</c:v>
                </c:pt>
                <c:pt idx="480">
                  <c:v>34.309300000000505</c:v>
                </c:pt>
                <c:pt idx="481">
                  <c:v>34.309400000000508</c:v>
                </c:pt>
                <c:pt idx="482">
                  <c:v>34.309500000000511</c:v>
                </c:pt>
                <c:pt idx="483">
                  <c:v>34.309600000000515</c:v>
                </c:pt>
                <c:pt idx="484">
                  <c:v>34.309700000000518</c:v>
                </c:pt>
                <c:pt idx="485">
                  <c:v>34.309800000000521</c:v>
                </c:pt>
                <c:pt idx="486">
                  <c:v>34.309900000000525</c:v>
                </c:pt>
                <c:pt idx="487">
                  <c:v>34.310000000000528</c:v>
                </c:pt>
                <c:pt idx="488">
                  <c:v>34.310100000000531</c:v>
                </c:pt>
                <c:pt idx="489">
                  <c:v>34.310200000000535</c:v>
                </c:pt>
                <c:pt idx="490">
                  <c:v>34.310300000000538</c:v>
                </c:pt>
                <c:pt idx="491">
                  <c:v>34.310400000000541</c:v>
                </c:pt>
                <c:pt idx="492">
                  <c:v>34.310500000000545</c:v>
                </c:pt>
                <c:pt idx="493">
                  <c:v>34.310600000000548</c:v>
                </c:pt>
                <c:pt idx="494">
                  <c:v>34.310700000000551</c:v>
                </c:pt>
                <c:pt idx="495">
                  <c:v>34.310800000000555</c:v>
                </c:pt>
                <c:pt idx="496">
                  <c:v>34.310900000000558</c:v>
                </c:pt>
                <c:pt idx="497">
                  <c:v>34.311000000000561</c:v>
                </c:pt>
                <c:pt idx="498">
                  <c:v>34.311100000000565</c:v>
                </c:pt>
                <c:pt idx="499">
                  <c:v>34.311200000000568</c:v>
                </c:pt>
                <c:pt idx="500">
                  <c:v>34.311300000000571</c:v>
                </c:pt>
                <c:pt idx="501">
                  <c:v>34.311400000000575</c:v>
                </c:pt>
                <c:pt idx="502">
                  <c:v>34.311500000000578</c:v>
                </c:pt>
                <c:pt idx="503">
                  <c:v>34.311600000000581</c:v>
                </c:pt>
                <c:pt idx="504">
                  <c:v>34.311700000000585</c:v>
                </c:pt>
                <c:pt idx="505">
                  <c:v>34.311800000000588</c:v>
                </c:pt>
                <c:pt idx="506">
                  <c:v>34.311900000000591</c:v>
                </c:pt>
                <c:pt idx="507">
                  <c:v>34.312000000000594</c:v>
                </c:pt>
                <c:pt idx="508">
                  <c:v>34.312100000000598</c:v>
                </c:pt>
                <c:pt idx="509">
                  <c:v>34.312200000000601</c:v>
                </c:pt>
                <c:pt idx="510">
                  <c:v>34.312300000000604</c:v>
                </c:pt>
                <c:pt idx="511">
                  <c:v>34.312400000000608</c:v>
                </c:pt>
                <c:pt idx="512">
                  <c:v>34.312500000000611</c:v>
                </c:pt>
                <c:pt idx="513">
                  <c:v>34.312600000000614</c:v>
                </c:pt>
                <c:pt idx="514">
                  <c:v>34.312700000000618</c:v>
                </c:pt>
                <c:pt idx="515">
                  <c:v>34.312800000000621</c:v>
                </c:pt>
                <c:pt idx="516">
                  <c:v>34.312900000000624</c:v>
                </c:pt>
                <c:pt idx="517">
                  <c:v>34.313000000000628</c:v>
                </c:pt>
                <c:pt idx="518">
                  <c:v>34.313100000000631</c:v>
                </c:pt>
                <c:pt idx="519">
                  <c:v>34.313200000000634</c:v>
                </c:pt>
                <c:pt idx="520">
                  <c:v>34.313300000000638</c:v>
                </c:pt>
                <c:pt idx="521">
                  <c:v>34.313400000000641</c:v>
                </c:pt>
                <c:pt idx="522">
                  <c:v>34.313500000000644</c:v>
                </c:pt>
                <c:pt idx="523">
                  <c:v>34.313600000000648</c:v>
                </c:pt>
                <c:pt idx="524">
                  <c:v>34.313700000000651</c:v>
                </c:pt>
                <c:pt idx="525">
                  <c:v>34.313800000000654</c:v>
                </c:pt>
                <c:pt idx="526">
                  <c:v>34.313900000000658</c:v>
                </c:pt>
                <c:pt idx="527">
                  <c:v>34.314000000000661</c:v>
                </c:pt>
                <c:pt idx="528">
                  <c:v>34.314100000000664</c:v>
                </c:pt>
                <c:pt idx="529">
                  <c:v>34.314200000000668</c:v>
                </c:pt>
                <c:pt idx="530">
                  <c:v>34.314300000000671</c:v>
                </c:pt>
                <c:pt idx="531">
                  <c:v>34.314400000000674</c:v>
                </c:pt>
                <c:pt idx="532">
                  <c:v>34.314500000000677</c:v>
                </c:pt>
                <c:pt idx="533">
                  <c:v>34.314600000000681</c:v>
                </c:pt>
                <c:pt idx="534">
                  <c:v>34.314700000000684</c:v>
                </c:pt>
                <c:pt idx="535">
                  <c:v>34.314800000000687</c:v>
                </c:pt>
                <c:pt idx="536">
                  <c:v>34.314900000000691</c:v>
                </c:pt>
                <c:pt idx="537">
                  <c:v>34.315000000000694</c:v>
                </c:pt>
                <c:pt idx="538">
                  <c:v>34.315100000000697</c:v>
                </c:pt>
                <c:pt idx="539">
                  <c:v>34.315200000000701</c:v>
                </c:pt>
                <c:pt idx="540">
                  <c:v>34.315300000000704</c:v>
                </c:pt>
                <c:pt idx="541">
                  <c:v>34.315400000000707</c:v>
                </c:pt>
                <c:pt idx="542">
                  <c:v>34.315500000000711</c:v>
                </c:pt>
                <c:pt idx="543">
                  <c:v>34.315600000000714</c:v>
                </c:pt>
                <c:pt idx="544">
                  <c:v>34.315700000000717</c:v>
                </c:pt>
                <c:pt idx="545">
                  <c:v>34.315800000000721</c:v>
                </c:pt>
                <c:pt idx="546">
                  <c:v>34.315900000000724</c:v>
                </c:pt>
                <c:pt idx="547">
                  <c:v>34.316000000000727</c:v>
                </c:pt>
                <c:pt idx="548">
                  <c:v>34.316100000000731</c:v>
                </c:pt>
                <c:pt idx="549">
                  <c:v>34.316200000000734</c:v>
                </c:pt>
                <c:pt idx="550">
                  <c:v>34.316300000000737</c:v>
                </c:pt>
                <c:pt idx="551">
                  <c:v>34.316400000000741</c:v>
                </c:pt>
                <c:pt idx="552">
                  <c:v>34.316500000000744</c:v>
                </c:pt>
                <c:pt idx="553">
                  <c:v>34.316600000000747</c:v>
                </c:pt>
                <c:pt idx="554">
                  <c:v>34.31670000000075</c:v>
                </c:pt>
                <c:pt idx="555">
                  <c:v>34.316800000000754</c:v>
                </c:pt>
                <c:pt idx="556">
                  <c:v>34.316900000000757</c:v>
                </c:pt>
                <c:pt idx="557">
                  <c:v>34.31700000000076</c:v>
                </c:pt>
                <c:pt idx="558">
                  <c:v>34.317100000000764</c:v>
                </c:pt>
                <c:pt idx="559">
                  <c:v>34.317200000000767</c:v>
                </c:pt>
                <c:pt idx="560">
                  <c:v>34.31730000000077</c:v>
                </c:pt>
                <c:pt idx="561">
                  <c:v>34.317400000000774</c:v>
                </c:pt>
                <c:pt idx="562">
                  <c:v>34.317500000000777</c:v>
                </c:pt>
                <c:pt idx="563">
                  <c:v>34.31760000000078</c:v>
                </c:pt>
                <c:pt idx="564">
                  <c:v>34.317700000000784</c:v>
                </c:pt>
                <c:pt idx="565">
                  <c:v>34.317800000000787</c:v>
                </c:pt>
                <c:pt idx="566">
                  <c:v>34.31790000000079</c:v>
                </c:pt>
                <c:pt idx="567">
                  <c:v>34.318000000000794</c:v>
                </c:pt>
                <c:pt idx="568">
                  <c:v>34.318100000000797</c:v>
                </c:pt>
                <c:pt idx="569">
                  <c:v>34.3182000000008</c:v>
                </c:pt>
                <c:pt idx="570">
                  <c:v>34.318300000000804</c:v>
                </c:pt>
                <c:pt idx="571">
                  <c:v>34.318400000000807</c:v>
                </c:pt>
                <c:pt idx="572">
                  <c:v>34.31850000000081</c:v>
                </c:pt>
                <c:pt idx="573">
                  <c:v>34.318600000000814</c:v>
                </c:pt>
                <c:pt idx="574">
                  <c:v>34.318700000000817</c:v>
                </c:pt>
                <c:pt idx="575">
                  <c:v>34.31880000000082</c:v>
                </c:pt>
                <c:pt idx="576">
                  <c:v>34.318900000000824</c:v>
                </c:pt>
                <c:pt idx="577">
                  <c:v>34.319000000000827</c:v>
                </c:pt>
                <c:pt idx="578">
                  <c:v>34.31910000000083</c:v>
                </c:pt>
                <c:pt idx="579">
                  <c:v>34.319200000000833</c:v>
                </c:pt>
                <c:pt idx="580">
                  <c:v>34.319300000000837</c:v>
                </c:pt>
                <c:pt idx="581">
                  <c:v>34.31940000000084</c:v>
                </c:pt>
                <c:pt idx="582">
                  <c:v>34.319500000000843</c:v>
                </c:pt>
                <c:pt idx="583">
                  <c:v>34.319600000000847</c:v>
                </c:pt>
                <c:pt idx="584">
                  <c:v>34.31970000000085</c:v>
                </c:pt>
                <c:pt idx="585">
                  <c:v>34.319800000000853</c:v>
                </c:pt>
                <c:pt idx="586">
                  <c:v>34.319900000000857</c:v>
                </c:pt>
                <c:pt idx="587">
                  <c:v>34.32000000000086</c:v>
                </c:pt>
                <c:pt idx="588">
                  <c:v>34.320100000000863</c:v>
                </c:pt>
                <c:pt idx="589">
                  <c:v>34.320200000000867</c:v>
                </c:pt>
                <c:pt idx="590">
                  <c:v>34.32030000000087</c:v>
                </c:pt>
                <c:pt idx="591">
                  <c:v>34.320400000000873</c:v>
                </c:pt>
                <c:pt idx="592">
                  <c:v>34.320500000000877</c:v>
                </c:pt>
                <c:pt idx="593">
                  <c:v>34.32060000000088</c:v>
                </c:pt>
                <c:pt idx="594">
                  <c:v>34.320700000000883</c:v>
                </c:pt>
                <c:pt idx="595">
                  <c:v>34.320800000000887</c:v>
                </c:pt>
                <c:pt idx="596">
                  <c:v>34.32090000000089</c:v>
                </c:pt>
                <c:pt idx="597">
                  <c:v>34.321000000000893</c:v>
                </c:pt>
                <c:pt idx="598">
                  <c:v>34.321100000000897</c:v>
                </c:pt>
                <c:pt idx="599">
                  <c:v>34.3212000000009</c:v>
                </c:pt>
                <c:pt idx="600">
                  <c:v>34.321300000000903</c:v>
                </c:pt>
                <c:pt idx="601">
                  <c:v>34.321400000000907</c:v>
                </c:pt>
                <c:pt idx="602">
                  <c:v>34.32150000000091</c:v>
                </c:pt>
                <c:pt idx="603">
                  <c:v>34.321600000000913</c:v>
                </c:pt>
                <c:pt idx="604">
                  <c:v>34.321700000000916</c:v>
                </c:pt>
                <c:pt idx="605">
                  <c:v>34.32180000000092</c:v>
                </c:pt>
                <c:pt idx="606">
                  <c:v>34.321900000000923</c:v>
                </c:pt>
                <c:pt idx="607">
                  <c:v>34.322000000000926</c:v>
                </c:pt>
                <c:pt idx="608">
                  <c:v>34.32210000000093</c:v>
                </c:pt>
                <c:pt idx="609">
                  <c:v>34.322200000000933</c:v>
                </c:pt>
                <c:pt idx="610">
                  <c:v>34.322300000000936</c:v>
                </c:pt>
                <c:pt idx="611">
                  <c:v>34.32240000000094</c:v>
                </c:pt>
                <c:pt idx="612">
                  <c:v>34.322500000000943</c:v>
                </c:pt>
                <c:pt idx="613">
                  <c:v>34.322600000000946</c:v>
                </c:pt>
                <c:pt idx="614">
                  <c:v>34.32270000000095</c:v>
                </c:pt>
                <c:pt idx="615">
                  <c:v>34.322800000000953</c:v>
                </c:pt>
                <c:pt idx="616">
                  <c:v>34.322900000000956</c:v>
                </c:pt>
                <c:pt idx="617">
                  <c:v>34.32300000000096</c:v>
                </c:pt>
                <c:pt idx="618">
                  <c:v>34.323100000000963</c:v>
                </c:pt>
                <c:pt idx="619">
                  <c:v>34.323200000000966</c:v>
                </c:pt>
                <c:pt idx="620">
                  <c:v>34.32330000000097</c:v>
                </c:pt>
                <c:pt idx="621">
                  <c:v>34.323400000000973</c:v>
                </c:pt>
                <c:pt idx="622">
                  <c:v>34.323500000000976</c:v>
                </c:pt>
                <c:pt idx="623">
                  <c:v>34.32360000000098</c:v>
                </c:pt>
                <c:pt idx="624">
                  <c:v>34.323700000000983</c:v>
                </c:pt>
                <c:pt idx="625">
                  <c:v>34.323800000000986</c:v>
                </c:pt>
                <c:pt idx="626">
                  <c:v>34.32390000000099</c:v>
                </c:pt>
                <c:pt idx="627">
                  <c:v>34.324000000000993</c:v>
                </c:pt>
                <c:pt idx="628">
                  <c:v>34.324100000000996</c:v>
                </c:pt>
                <c:pt idx="629">
                  <c:v>34.324200000000999</c:v>
                </c:pt>
                <c:pt idx="630">
                  <c:v>34.324300000001003</c:v>
                </c:pt>
                <c:pt idx="631">
                  <c:v>34.324400000001006</c:v>
                </c:pt>
                <c:pt idx="632">
                  <c:v>34.324500000001009</c:v>
                </c:pt>
                <c:pt idx="633">
                  <c:v>34.324600000001013</c:v>
                </c:pt>
                <c:pt idx="634">
                  <c:v>34.324700000001016</c:v>
                </c:pt>
                <c:pt idx="635">
                  <c:v>34.324800000001019</c:v>
                </c:pt>
                <c:pt idx="636">
                  <c:v>34.324900000001023</c:v>
                </c:pt>
                <c:pt idx="637">
                  <c:v>34.325000000001026</c:v>
                </c:pt>
                <c:pt idx="638">
                  <c:v>34.325100000001029</c:v>
                </c:pt>
                <c:pt idx="639">
                  <c:v>34.325200000001033</c:v>
                </c:pt>
                <c:pt idx="640">
                  <c:v>34.325300000001036</c:v>
                </c:pt>
                <c:pt idx="641">
                  <c:v>34.325400000001039</c:v>
                </c:pt>
                <c:pt idx="642">
                  <c:v>34.325500000001043</c:v>
                </c:pt>
                <c:pt idx="643">
                  <c:v>34.325600000001046</c:v>
                </c:pt>
                <c:pt idx="644">
                  <c:v>34.325700000001049</c:v>
                </c:pt>
                <c:pt idx="645">
                  <c:v>34.325800000001053</c:v>
                </c:pt>
                <c:pt idx="646">
                  <c:v>34.325900000001056</c:v>
                </c:pt>
                <c:pt idx="647">
                  <c:v>34.326000000001059</c:v>
                </c:pt>
                <c:pt idx="648">
                  <c:v>34.326100000001063</c:v>
                </c:pt>
                <c:pt idx="649">
                  <c:v>34.326200000001066</c:v>
                </c:pt>
                <c:pt idx="650">
                  <c:v>34.326300000001069</c:v>
                </c:pt>
                <c:pt idx="651">
                  <c:v>34.326400000001072</c:v>
                </c:pt>
                <c:pt idx="652">
                  <c:v>34.326500000001076</c:v>
                </c:pt>
                <c:pt idx="653">
                  <c:v>34.326600000001079</c:v>
                </c:pt>
                <c:pt idx="654">
                  <c:v>34.326700000001082</c:v>
                </c:pt>
                <c:pt idx="655">
                  <c:v>34.326800000001086</c:v>
                </c:pt>
                <c:pt idx="656">
                  <c:v>34.326900000001089</c:v>
                </c:pt>
                <c:pt idx="657">
                  <c:v>34.327000000001092</c:v>
                </c:pt>
                <c:pt idx="658">
                  <c:v>34.327100000001096</c:v>
                </c:pt>
                <c:pt idx="659">
                  <c:v>34.327200000001099</c:v>
                </c:pt>
                <c:pt idx="660">
                  <c:v>34.327300000001102</c:v>
                </c:pt>
                <c:pt idx="661">
                  <c:v>34.327400000001106</c:v>
                </c:pt>
                <c:pt idx="662">
                  <c:v>34.327500000001109</c:v>
                </c:pt>
                <c:pt idx="663">
                  <c:v>34.327600000001112</c:v>
                </c:pt>
                <c:pt idx="664">
                  <c:v>34.327700000001116</c:v>
                </c:pt>
                <c:pt idx="665">
                  <c:v>34.327800000001119</c:v>
                </c:pt>
                <c:pt idx="666">
                  <c:v>34.327900000001122</c:v>
                </c:pt>
                <c:pt idx="667">
                  <c:v>34.328000000001126</c:v>
                </c:pt>
                <c:pt idx="668">
                  <c:v>34.328100000001129</c:v>
                </c:pt>
                <c:pt idx="669">
                  <c:v>34.328200000001132</c:v>
                </c:pt>
                <c:pt idx="670">
                  <c:v>34.328300000001136</c:v>
                </c:pt>
                <c:pt idx="671">
                  <c:v>34.328400000001139</c:v>
                </c:pt>
                <c:pt idx="672">
                  <c:v>34.328500000001142</c:v>
                </c:pt>
                <c:pt idx="673">
                  <c:v>34.328600000001146</c:v>
                </c:pt>
                <c:pt idx="674">
                  <c:v>34.328700000001149</c:v>
                </c:pt>
                <c:pt idx="675">
                  <c:v>34.328800000001152</c:v>
                </c:pt>
                <c:pt idx="676">
                  <c:v>34.328900000001155</c:v>
                </c:pt>
                <c:pt idx="677">
                  <c:v>34.329000000001159</c:v>
                </c:pt>
                <c:pt idx="678">
                  <c:v>34.329100000001162</c:v>
                </c:pt>
                <c:pt idx="679">
                  <c:v>34.329200000001165</c:v>
                </c:pt>
                <c:pt idx="680">
                  <c:v>34.329300000001169</c:v>
                </c:pt>
                <c:pt idx="681">
                  <c:v>34.329400000001172</c:v>
                </c:pt>
                <c:pt idx="682">
                  <c:v>34.329500000001175</c:v>
                </c:pt>
                <c:pt idx="683">
                  <c:v>34.329600000001179</c:v>
                </c:pt>
                <c:pt idx="684">
                  <c:v>34.329700000001182</c:v>
                </c:pt>
                <c:pt idx="685">
                  <c:v>34.329800000001185</c:v>
                </c:pt>
                <c:pt idx="686">
                  <c:v>34.329900000001189</c:v>
                </c:pt>
                <c:pt idx="687">
                  <c:v>34.330000000001192</c:v>
                </c:pt>
                <c:pt idx="688">
                  <c:v>34.330100000001195</c:v>
                </c:pt>
                <c:pt idx="689">
                  <c:v>34.330200000001199</c:v>
                </c:pt>
                <c:pt idx="690">
                  <c:v>34.330300000001202</c:v>
                </c:pt>
                <c:pt idx="691">
                  <c:v>34.330400000001205</c:v>
                </c:pt>
                <c:pt idx="692">
                  <c:v>34.330500000001209</c:v>
                </c:pt>
                <c:pt idx="693">
                  <c:v>34.330600000001212</c:v>
                </c:pt>
                <c:pt idx="694">
                  <c:v>34.330700000001215</c:v>
                </c:pt>
                <c:pt idx="695">
                  <c:v>34.330800000001219</c:v>
                </c:pt>
                <c:pt idx="696">
                  <c:v>34.330900000001222</c:v>
                </c:pt>
                <c:pt idx="697">
                  <c:v>34.331000000001225</c:v>
                </c:pt>
                <c:pt idx="698">
                  <c:v>34.331100000001229</c:v>
                </c:pt>
                <c:pt idx="699">
                  <c:v>34.331200000001232</c:v>
                </c:pt>
                <c:pt idx="700">
                  <c:v>34.331300000001235</c:v>
                </c:pt>
                <c:pt idx="701">
                  <c:v>34.331400000001238</c:v>
                </c:pt>
                <c:pt idx="702">
                  <c:v>34.331500000001242</c:v>
                </c:pt>
                <c:pt idx="703">
                  <c:v>34.331600000001245</c:v>
                </c:pt>
                <c:pt idx="704">
                  <c:v>34.331700000001248</c:v>
                </c:pt>
                <c:pt idx="705">
                  <c:v>34.331800000001252</c:v>
                </c:pt>
                <c:pt idx="706">
                  <c:v>34.331900000001255</c:v>
                </c:pt>
                <c:pt idx="707">
                  <c:v>34.332000000001258</c:v>
                </c:pt>
                <c:pt idx="708">
                  <c:v>34.332100000001262</c:v>
                </c:pt>
                <c:pt idx="709">
                  <c:v>34.332200000001265</c:v>
                </c:pt>
                <c:pt idx="710">
                  <c:v>34.332300000001268</c:v>
                </c:pt>
                <c:pt idx="711">
                  <c:v>34.332400000001272</c:v>
                </c:pt>
                <c:pt idx="712">
                  <c:v>34.332500000001275</c:v>
                </c:pt>
                <c:pt idx="713">
                  <c:v>34.332600000001278</c:v>
                </c:pt>
                <c:pt idx="714">
                  <c:v>34.332700000001282</c:v>
                </c:pt>
                <c:pt idx="715">
                  <c:v>34.332800000001285</c:v>
                </c:pt>
                <c:pt idx="716">
                  <c:v>34.332900000001288</c:v>
                </c:pt>
                <c:pt idx="717">
                  <c:v>34.333000000001292</c:v>
                </c:pt>
                <c:pt idx="718">
                  <c:v>34.333100000001295</c:v>
                </c:pt>
                <c:pt idx="719">
                  <c:v>34.333200000001298</c:v>
                </c:pt>
                <c:pt idx="720">
                  <c:v>34.333300000001302</c:v>
                </c:pt>
                <c:pt idx="721">
                  <c:v>34.333400000001305</c:v>
                </c:pt>
                <c:pt idx="722">
                  <c:v>34.333500000001308</c:v>
                </c:pt>
                <c:pt idx="723">
                  <c:v>34.333600000001312</c:v>
                </c:pt>
                <c:pt idx="724">
                  <c:v>34.333700000001315</c:v>
                </c:pt>
                <c:pt idx="725">
                  <c:v>34.333800000001318</c:v>
                </c:pt>
                <c:pt idx="726">
                  <c:v>34.333900000001321</c:v>
                </c:pt>
                <c:pt idx="727">
                  <c:v>34.334000000001325</c:v>
                </c:pt>
                <c:pt idx="728">
                  <c:v>34.334100000001328</c:v>
                </c:pt>
                <c:pt idx="729">
                  <c:v>34.334200000001331</c:v>
                </c:pt>
                <c:pt idx="730">
                  <c:v>34.334300000001335</c:v>
                </c:pt>
                <c:pt idx="731">
                  <c:v>34.334400000001338</c:v>
                </c:pt>
                <c:pt idx="732">
                  <c:v>34.334500000001341</c:v>
                </c:pt>
                <c:pt idx="733">
                  <c:v>34.334600000001345</c:v>
                </c:pt>
                <c:pt idx="734">
                  <c:v>34.334700000001348</c:v>
                </c:pt>
                <c:pt idx="735">
                  <c:v>34.334800000001351</c:v>
                </c:pt>
                <c:pt idx="736">
                  <c:v>34.334900000001355</c:v>
                </c:pt>
                <c:pt idx="737">
                  <c:v>34.335000000001358</c:v>
                </c:pt>
                <c:pt idx="738">
                  <c:v>34.335100000001361</c:v>
                </c:pt>
                <c:pt idx="739">
                  <c:v>34.335200000001365</c:v>
                </c:pt>
                <c:pt idx="740">
                  <c:v>34.335300000001368</c:v>
                </c:pt>
                <c:pt idx="741">
                  <c:v>34.335400000001371</c:v>
                </c:pt>
                <c:pt idx="742">
                  <c:v>34.335500000001375</c:v>
                </c:pt>
                <c:pt idx="743">
                  <c:v>34.335600000001378</c:v>
                </c:pt>
                <c:pt idx="744">
                  <c:v>34.335700000001381</c:v>
                </c:pt>
                <c:pt idx="745">
                  <c:v>34.335800000001385</c:v>
                </c:pt>
                <c:pt idx="746">
                  <c:v>34.335900000001388</c:v>
                </c:pt>
                <c:pt idx="747">
                  <c:v>34.336000000001391</c:v>
                </c:pt>
                <c:pt idx="748">
                  <c:v>34.336100000001395</c:v>
                </c:pt>
                <c:pt idx="749">
                  <c:v>34.336200000001398</c:v>
                </c:pt>
                <c:pt idx="750">
                  <c:v>34.336300000001401</c:v>
                </c:pt>
                <c:pt idx="751">
                  <c:v>34.336400000001404</c:v>
                </c:pt>
                <c:pt idx="752">
                  <c:v>34.336500000001408</c:v>
                </c:pt>
                <c:pt idx="753">
                  <c:v>34.336600000001411</c:v>
                </c:pt>
                <c:pt idx="754">
                  <c:v>34.336700000001414</c:v>
                </c:pt>
                <c:pt idx="755">
                  <c:v>34.336800000001418</c:v>
                </c:pt>
                <c:pt idx="756">
                  <c:v>34.336900000001421</c:v>
                </c:pt>
                <c:pt idx="757">
                  <c:v>34.337000000001424</c:v>
                </c:pt>
                <c:pt idx="758">
                  <c:v>34.337100000001428</c:v>
                </c:pt>
                <c:pt idx="759">
                  <c:v>34.337200000001431</c:v>
                </c:pt>
                <c:pt idx="760">
                  <c:v>34.337300000001434</c:v>
                </c:pt>
                <c:pt idx="761">
                  <c:v>34.337400000001438</c:v>
                </c:pt>
                <c:pt idx="762">
                  <c:v>34.337500000001441</c:v>
                </c:pt>
                <c:pt idx="763">
                  <c:v>34.337600000001444</c:v>
                </c:pt>
                <c:pt idx="764">
                  <c:v>34.337700000001448</c:v>
                </c:pt>
                <c:pt idx="765">
                  <c:v>34.337800000001451</c:v>
                </c:pt>
                <c:pt idx="766">
                  <c:v>34.337900000001454</c:v>
                </c:pt>
                <c:pt idx="767">
                  <c:v>34.338000000001458</c:v>
                </c:pt>
                <c:pt idx="768">
                  <c:v>34.338100000001461</c:v>
                </c:pt>
                <c:pt idx="769">
                  <c:v>34.338200000001464</c:v>
                </c:pt>
                <c:pt idx="770">
                  <c:v>34.338300000001468</c:v>
                </c:pt>
                <c:pt idx="771">
                  <c:v>34.338400000001471</c:v>
                </c:pt>
                <c:pt idx="772">
                  <c:v>34.338500000001474</c:v>
                </c:pt>
                <c:pt idx="773">
                  <c:v>34.338600000001477</c:v>
                </c:pt>
                <c:pt idx="774">
                  <c:v>34.338700000001481</c:v>
                </c:pt>
                <c:pt idx="775">
                  <c:v>34.338800000001484</c:v>
                </c:pt>
                <c:pt idx="776">
                  <c:v>34.338900000001487</c:v>
                </c:pt>
                <c:pt idx="777">
                  <c:v>34.339000000001491</c:v>
                </c:pt>
                <c:pt idx="778">
                  <c:v>34.339100000001494</c:v>
                </c:pt>
                <c:pt idx="779">
                  <c:v>34.339200000001497</c:v>
                </c:pt>
                <c:pt idx="780">
                  <c:v>34.339300000001501</c:v>
                </c:pt>
                <c:pt idx="781">
                  <c:v>34.339400000001504</c:v>
                </c:pt>
                <c:pt idx="782">
                  <c:v>34.339500000001507</c:v>
                </c:pt>
                <c:pt idx="783">
                  <c:v>34.339600000001511</c:v>
                </c:pt>
                <c:pt idx="784">
                  <c:v>34.339700000001514</c:v>
                </c:pt>
                <c:pt idx="785">
                  <c:v>34.339800000001517</c:v>
                </c:pt>
                <c:pt idx="786">
                  <c:v>34.339900000001521</c:v>
                </c:pt>
                <c:pt idx="787">
                  <c:v>34.340000000001524</c:v>
                </c:pt>
                <c:pt idx="788">
                  <c:v>34.340100000001527</c:v>
                </c:pt>
                <c:pt idx="789">
                  <c:v>34.340200000001531</c:v>
                </c:pt>
                <c:pt idx="790">
                  <c:v>34.340300000001534</c:v>
                </c:pt>
                <c:pt idx="791">
                  <c:v>34.340400000001537</c:v>
                </c:pt>
                <c:pt idx="792">
                  <c:v>34.340500000001541</c:v>
                </c:pt>
                <c:pt idx="793">
                  <c:v>34.340600000001544</c:v>
                </c:pt>
                <c:pt idx="794">
                  <c:v>34.340700000001547</c:v>
                </c:pt>
                <c:pt idx="795">
                  <c:v>34.340800000001551</c:v>
                </c:pt>
                <c:pt idx="796">
                  <c:v>34.340900000001554</c:v>
                </c:pt>
                <c:pt idx="797">
                  <c:v>34.341000000001557</c:v>
                </c:pt>
                <c:pt idx="798">
                  <c:v>34.34110000000156</c:v>
                </c:pt>
                <c:pt idx="799">
                  <c:v>34.341200000001564</c:v>
                </c:pt>
                <c:pt idx="800">
                  <c:v>34.341300000001567</c:v>
                </c:pt>
                <c:pt idx="801">
                  <c:v>34.34140000000157</c:v>
                </c:pt>
                <c:pt idx="802">
                  <c:v>34.341500000001574</c:v>
                </c:pt>
                <c:pt idx="803">
                  <c:v>34.341600000001577</c:v>
                </c:pt>
                <c:pt idx="804">
                  <c:v>34.34170000000158</c:v>
                </c:pt>
                <c:pt idx="805">
                  <c:v>34.341800000001584</c:v>
                </c:pt>
                <c:pt idx="806">
                  <c:v>34.341900000001587</c:v>
                </c:pt>
                <c:pt idx="807">
                  <c:v>34.34200000000159</c:v>
                </c:pt>
                <c:pt idx="808">
                  <c:v>34.342100000001594</c:v>
                </c:pt>
                <c:pt idx="809">
                  <c:v>34.342200000001597</c:v>
                </c:pt>
                <c:pt idx="810">
                  <c:v>34.3423000000016</c:v>
                </c:pt>
                <c:pt idx="811">
                  <c:v>34.342400000001604</c:v>
                </c:pt>
                <c:pt idx="812">
                  <c:v>34.342500000001607</c:v>
                </c:pt>
                <c:pt idx="813">
                  <c:v>34.34260000000161</c:v>
                </c:pt>
                <c:pt idx="814">
                  <c:v>34.342700000001614</c:v>
                </c:pt>
                <c:pt idx="815">
                  <c:v>34.342800000001617</c:v>
                </c:pt>
                <c:pt idx="816">
                  <c:v>34.34290000000162</c:v>
                </c:pt>
                <c:pt idx="817">
                  <c:v>34.343000000001624</c:v>
                </c:pt>
                <c:pt idx="818">
                  <c:v>34.343100000001627</c:v>
                </c:pt>
                <c:pt idx="819">
                  <c:v>34.34320000000163</c:v>
                </c:pt>
                <c:pt idx="820">
                  <c:v>34.343300000001634</c:v>
                </c:pt>
                <c:pt idx="821">
                  <c:v>34.343400000001637</c:v>
                </c:pt>
                <c:pt idx="822">
                  <c:v>34.34350000000164</c:v>
                </c:pt>
                <c:pt idx="823">
                  <c:v>34.343600000001643</c:v>
                </c:pt>
                <c:pt idx="824">
                  <c:v>34.343700000001647</c:v>
                </c:pt>
                <c:pt idx="825">
                  <c:v>34.34380000000165</c:v>
                </c:pt>
                <c:pt idx="826">
                  <c:v>34.343900000001653</c:v>
                </c:pt>
                <c:pt idx="827">
                  <c:v>34.344000000001657</c:v>
                </c:pt>
                <c:pt idx="828">
                  <c:v>34.34410000000166</c:v>
                </c:pt>
                <c:pt idx="829">
                  <c:v>34.344200000001663</c:v>
                </c:pt>
                <c:pt idx="830">
                  <c:v>34.344300000001667</c:v>
                </c:pt>
                <c:pt idx="831">
                  <c:v>34.34440000000167</c:v>
                </c:pt>
                <c:pt idx="832">
                  <c:v>34.344500000001673</c:v>
                </c:pt>
                <c:pt idx="833">
                  <c:v>34.344600000001677</c:v>
                </c:pt>
                <c:pt idx="834">
                  <c:v>34.34470000000168</c:v>
                </c:pt>
                <c:pt idx="835">
                  <c:v>34.344800000001683</c:v>
                </c:pt>
                <c:pt idx="836">
                  <c:v>34.344900000001687</c:v>
                </c:pt>
                <c:pt idx="837">
                  <c:v>34.34500000000169</c:v>
                </c:pt>
                <c:pt idx="838">
                  <c:v>34.345100000001693</c:v>
                </c:pt>
                <c:pt idx="839">
                  <c:v>34.345200000001697</c:v>
                </c:pt>
                <c:pt idx="840">
                  <c:v>34.3453000000017</c:v>
                </c:pt>
                <c:pt idx="841">
                  <c:v>34.345400000001703</c:v>
                </c:pt>
                <c:pt idx="842">
                  <c:v>34.345500000001707</c:v>
                </c:pt>
                <c:pt idx="843">
                  <c:v>34.34560000000171</c:v>
                </c:pt>
                <c:pt idx="844">
                  <c:v>34.345700000001713</c:v>
                </c:pt>
                <c:pt idx="845">
                  <c:v>34.345800000001717</c:v>
                </c:pt>
                <c:pt idx="846">
                  <c:v>34.34590000000172</c:v>
                </c:pt>
                <c:pt idx="847">
                  <c:v>34.346000000001723</c:v>
                </c:pt>
                <c:pt idx="848">
                  <c:v>34.346100000001726</c:v>
                </c:pt>
                <c:pt idx="849">
                  <c:v>34.34620000000173</c:v>
                </c:pt>
                <c:pt idx="850">
                  <c:v>34.346300000001733</c:v>
                </c:pt>
                <c:pt idx="851">
                  <c:v>34.346400000001736</c:v>
                </c:pt>
                <c:pt idx="852">
                  <c:v>34.34650000000174</c:v>
                </c:pt>
                <c:pt idx="853">
                  <c:v>34.346600000001743</c:v>
                </c:pt>
                <c:pt idx="854">
                  <c:v>34.346700000001746</c:v>
                </c:pt>
                <c:pt idx="855">
                  <c:v>34.34680000000175</c:v>
                </c:pt>
                <c:pt idx="856">
                  <c:v>34.346900000001753</c:v>
                </c:pt>
                <c:pt idx="857">
                  <c:v>34.347000000001756</c:v>
                </c:pt>
                <c:pt idx="858">
                  <c:v>34.34710000000176</c:v>
                </c:pt>
                <c:pt idx="859">
                  <c:v>34.347200000001763</c:v>
                </c:pt>
                <c:pt idx="860">
                  <c:v>34.347300000001766</c:v>
                </c:pt>
                <c:pt idx="861">
                  <c:v>34.34740000000177</c:v>
                </c:pt>
                <c:pt idx="862">
                  <c:v>34.347500000001773</c:v>
                </c:pt>
                <c:pt idx="863">
                  <c:v>34.347600000001776</c:v>
                </c:pt>
                <c:pt idx="864">
                  <c:v>34.34770000000178</c:v>
                </c:pt>
                <c:pt idx="865">
                  <c:v>34.347800000001783</c:v>
                </c:pt>
                <c:pt idx="866">
                  <c:v>34.347900000001786</c:v>
                </c:pt>
                <c:pt idx="867">
                  <c:v>34.34800000000179</c:v>
                </c:pt>
                <c:pt idx="868">
                  <c:v>34.348100000001793</c:v>
                </c:pt>
                <c:pt idx="869">
                  <c:v>34.348200000001796</c:v>
                </c:pt>
                <c:pt idx="870">
                  <c:v>34.3483000000018</c:v>
                </c:pt>
                <c:pt idx="871">
                  <c:v>34.348400000001803</c:v>
                </c:pt>
                <c:pt idx="872">
                  <c:v>34.348500000001806</c:v>
                </c:pt>
                <c:pt idx="873">
                  <c:v>34.348600000001809</c:v>
                </c:pt>
                <c:pt idx="874">
                  <c:v>34.348700000001813</c:v>
                </c:pt>
                <c:pt idx="875">
                  <c:v>34.348800000001816</c:v>
                </c:pt>
                <c:pt idx="876">
                  <c:v>34.348900000001819</c:v>
                </c:pt>
                <c:pt idx="877">
                  <c:v>34.349000000001823</c:v>
                </c:pt>
                <c:pt idx="878">
                  <c:v>34.349100000001826</c:v>
                </c:pt>
                <c:pt idx="879">
                  <c:v>34.349200000001829</c:v>
                </c:pt>
                <c:pt idx="880">
                  <c:v>34.349300000001833</c:v>
                </c:pt>
                <c:pt idx="881">
                  <c:v>34.349400000001836</c:v>
                </c:pt>
                <c:pt idx="882">
                  <c:v>34.349500000001839</c:v>
                </c:pt>
                <c:pt idx="883">
                  <c:v>34.349600000001843</c:v>
                </c:pt>
                <c:pt idx="884">
                  <c:v>34.349700000001846</c:v>
                </c:pt>
                <c:pt idx="885">
                  <c:v>34.349800000001849</c:v>
                </c:pt>
                <c:pt idx="886">
                  <c:v>34.349900000001853</c:v>
                </c:pt>
                <c:pt idx="887">
                  <c:v>34.350000000001856</c:v>
                </c:pt>
                <c:pt idx="888">
                  <c:v>34.350100000001859</c:v>
                </c:pt>
                <c:pt idx="889">
                  <c:v>34.350200000001863</c:v>
                </c:pt>
                <c:pt idx="890">
                  <c:v>34.350300000001866</c:v>
                </c:pt>
                <c:pt idx="891">
                  <c:v>34.350400000001869</c:v>
                </c:pt>
                <c:pt idx="892">
                  <c:v>34.350500000001873</c:v>
                </c:pt>
                <c:pt idx="893">
                  <c:v>34.350600000001876</c:v>
                </c:pt>
                <c:pt idx="894">
                  <c:v>34.350700000001879</c:v>
                </c:pt>
                <c:pt idx="895">
                  <c:v>34.350800000001882</c:v>
                </c:pt>
                <c:pt idx="896">
                  <c:v>34.350900000001886</c:v>
                </c:pt>
                <c:pt idx="897">
                  <c:v>34.351000000001889</c:v>
                </c:pt>
                <c:pt idx="898">
                  <c:v>34.351100000001892</c:v>
                </c:pt>
                <c:pt idx="899">
                  <c:v>34.351200000001896</c:v>
                </c:pt>
                <c:pt idx="900">
                  <c:v>34.351300000001899</c:v>
                </c:pt>
                <c:pt idx="901">
                  <c:v>34.351400000001902</c:v>
                </c:pt>
                <c:pt idx="902">
                  <c:v>34.351500000001906</c:v>
                </c:pt>
                <c:pt idx="903">
                  <c:v>34.351600000001909</c:v>
                </c:pt>
                <c:pt idx="904">
                  <c:v>34.351700000001912</c:v>
                </c:pt>
                <c:pt idx="905">
                  <c:v>34.351800000001916</c:v>
                </c:pt>
                <c:pt idx="906">
                  <c:v>34.351900000001919</c:v>
                </c:pt>
                <c:pt idx="907">
                  <c:v>34.352000000001922</c:v>
                </c:pt>
                <c:pt idx="908">
                  <c:v>34.352100000001926</c:v>
                </c:pt>
                <c:pt idx="909">
                  <c:v>34.352200000001929</c:v>
                </c:pt>
                <c:pt idx="910">
                  <c:v>34.352300000001932</c:v>
                </c:pt>
                <c:pt idx="911">
                  <c:v>34.352400000001936</c:v>
                </c:pt>
                <c:pt idx="912">
                  <c:v>34.352500000001939</c:v>
                </c:pt>
                <c:pt idx="913">
                  <c:v>34.352600000001942</c:v>
                </c:pt>
                <c:pt idx="914">
                  <c:v>34.352700000001946</c:v>
                </c:pt>
                <c:pt idx="915">
                  <c:v>34.352800000001949</c:v>
                </c:pt>
                <c:pt idx="916">
                  <c:v>34.352900000001952</c:v>
                </c:pt>
                <c:pt idx="917">
                  <c:v>34.353000000001956</c:v>
                </c:pt>
                <c:pt idx="918">
                  <c:v>34.353100000001959</c:v>
                </c:pt>
                <c:pt idx="919">
                  <c:v>34.353200000001962</c:v>
                </c:pt>
                <c:pt idx="920">
                  <c:v>34.353300000001965</c:v>
                </c:pt>
                <c:pt idx="921">
                  <c:v>34.353400000001969</c:v>
                </c:pt>
                <c:pt idx="922">
                  <c:v>34.353500000001972</c:v>
                </c:pt>
                <c:pt idx="923">
                  <c:v>34.353600000001975</c:v>
                </c:pt>
                <c:pt idx="924">
                  <c:v>34.353700000001979</c:v>
                </c:pt>
                <c:pt idx="925">
                  <c:v>34.353800000001982</c:v>
                </c:pt>
                <c:pt idx="926">
                  <c:v>34.353900000001985</c:v>
                </c:pt>
                <c:pt idx="927">
                  <c:v>34.354000000001989</c:v>
                </c:pt>
                <c:pt idx="928">
                  <c:v>34.354100000001992</c:v>
                </c:pt>
                <c:pt idx="929">
                  <c:v>34.354200000001995</c:v>
                </c:pt>
                <c:pt idx="930">
                  <c:v>34.354300000001999</c:v>
                </c:pt>
                <c:pt idx="931">
                  <c:v>34.354400000002002</c:v>
                </c:pt>
                <c:pt idx="932">
                  <c:v>34.354500000002005</c:v>
                </c:pt>
                <c:pt idx="933">
                  <c:v>34.354600000002009</c:v>
                </c:pt>
                <c:pt idx="934">
                  <c:v>34.354700000002012</c:v>
                </c:pt>
                <c:pt idx="935">
                  <c:v>34.354800000002015</c:v>
                </c:pt>
                <c:pt idx="936">
                  <c:v>34.354900000002019</c:v>
                </c:pt>
                <c:pt idx="937">
                  <c:v>34.355000000002022</c:v>
                </c:pt>
                <c:pt idx="938">
                  <c:v>34.355100000002025</c:v>
                </c:pt>
                <c:pt idx="939">
                  <c:v>34.355200000002029</c:v>
                </c:pt>
                <c:pt idx="940">
                  <c:v>34.355300000002032</c:v>
                </c:pt>
                <c:pt idx="941">
                  <c:v>34.355400000002035</c:v>
                </c:pt>
                <c:pt idx="942">
                  <c:v>34.355500000002039</c:v>
                </c:pt>
                <c:pt idx="943">
                  <c:v>34.355600000002042</c:v>
                </c:pt>
                <c:pt idx="944">
                  <c:v>34.355700000002045</c:v>
                </c:pt>
                <c:pt idx="945">
                  <c:v>34.355800000002048</c:v>
                </c:pt>
                <c:pt idx="946">
                  <c:v>34.355900000002052</c:v>
                </c:pt>
                <c:pt idx="947">
                  <c:v>34.356000000002055</c:v>
                </c:pt>
                <c:pt idx="948">
                  <c:v>34.356100000002058</c:v>
                </c:pt>
                <c:pt idx="949">
                  <c:v>34.356200000002062</c:v>
                </c:pt>
                <c:pt idx="950">
                  <c:v>34.356300000002065</c:v>
                </c:pt>
                <c:pt idx="951">
                  <c:v>34.356400000002068</c:v>
                </c:pt>
                <c:pt idx="952">
                  <c:v>34.356500000002072</c:v>
                </c:pt>
                <c:pt idx="953">
                  <c:v>34.356600000002075</c:v>
                </c:pt>
                <c:pt idx="954">
                  <c:v>34.356700000002078</c:v>
                </c:pt>
                <c:pt idx="955">
                  <c:v>34.356800000002082</c:v>
                </c:pt>
                <c:pt idx="956">
                  <c:v>34.356900000002085</c:v>
                </c:pt>
                <c:pt idx="957">
                  <c:v>34.357000000002088</c:v>
                </c:pt>
                <c:pt idx="958">
                  <c:v>34.357100000002092</c:v>
                </c:pt>
                <c:pt idx="959">
                  <c:v>34.357200000002095</c:v>
                </c:pt>
                <c:pt idx="960">
                  <c:v>34.357300000002098</c:v>
                </c:pt>
                <c:pt idx="961">
                  <c:v>34.357400000002102</c:v>
                </c:pt>
                <c:pt idx="962">
                  <c:v>34.357500000002105</c:v>
                </c:pt>
                <c:pt idx="963">
                  <c:v>34.357600000002108</c:v>
                </c:pt>
                <c:pt idx="964">
                  <c:v>34.357700000002112</c:v>
                </c:pt>
                <c:pt idx="965">
                  <c:v>34.357800000002115</c:v>
                </c:pt>
                <c:pt idx="966">
                  <c:v>34.357900000002118</c:v>
                </c:pt>
                <c:pt idx="967">
                  <c:v>34.358000000002122</c:v>
                </c:pt>
                <c:pt idx="968">
                  <c:v>34.358100000002125</c:v>
                </c:pt>
                <c:pt idx="969">
                  <c:v>34.358200000002128</c:v>
                </c:pt>
                <c:pt idx="970">
                  <c:v>34.358300000002131</c:v>
                </c:pt>
                <c:pt idx="971">
                  <c:v>34.358400000002135</c:v>
                </c:pt>
                <c:pt idx="972">
                  <c:v>34.358500000002138</c:v>
                </c:pt>
                <c:pt idx="973">
                  <c:v>34.358600000002141</c:v>
                </c:pt>
                <c:pt idx="974">
                  <c:v>34.358700000002145</c:v>
                </c:pt>
                <c:pt idx="975">
                  <c:v>34.358800000002148</c:v>
                </c:pt>
                <c:pt idx="976">
                  <c:v>34.358900000002151</c:v>
                </c:pt>
                <c:pt idx="977">
                  <c:v>34.359000000002155</c:v>
                </c:pt>
                <c:pt idx="978">
                  <c:v>34.359100000002158</c:v>
                </c:pt>
                <c:pt idx="979">
                  <c:v>34.359200000002161</c:v>
                </c:pt>
                <c:pt idx="980">
                  <c:v>34.359300000002165</c:v>
                </c:pt>
                <c:pt idx="981">
                  <c:v>34.359400000002168</c:v>
                </c:pt>
                <c:pt idx="982">
                  <c:v>34.359500000002171</c:v>
                </c:pt>
                <c:pt idx="983">
                  <c:v>34.359600000002175</c:v>
                </c:pt>
                <c:pt idx="984">
                  <c:v>34.359700000002178</c:v>
                </c:pt>
                <c:pt idx="985">
                  <c:v>34.359800000002181</c:v>
                </c:pt>
                <c:pt idx="986">
                  <c:v>34.359900000002185</c:v>
                </c:pt>
                <c:pt idx="987">
                  <c:v>34.360000000002188</c:v>
                </c:pt>
                <c:pt idx="988">
                  <c:v>34.360100000002191</c:v>
                </c:pt>
                <c:pt idx="989">
                  <c:v>34.360200000002195</c:v>
                </c:pt>
                <c:pt idx="990">
                  <c:v>34.360300000002198</c:v>
                </c:pt>
                <c:pt idx="991">
                  <c:v>34.360400000002201</c:v>
                </c:pt>
                <c:pt idx="992">
                  <c:v>34.360500000002205</c:v>
                </c:pt>
                <c:pt idx="993">
                  <c:v>34.360600000002208</c:v>
                </c:pt>
                <c:pt idx="994">
                  <c:v>34.360700000002211</c:v>
                </c:pt>
                <c:pt idx="995">
                  <c:v>34.360800000002214</c:v>
                </c:pt>
                <c:pt idx="996">
                  <c:v>34.360900000002218</c:v>
                </c:pt>
                <c:pt idx="997">
                  <c:v>34.361000000002221</c:v>
                </c:pt>
                <c:pt idx="998">
                  <c:v>34.361100000002224</c:v>
                </c:pt>
                <c:pt idx="999">
                  <c:v>34.361200000002228</c:v>
                </c:pt>
                <c:pt idx="1000">
                  <c:v>34.361300000002231</c:v>
                </c:pt>
              </c:numCache>
            </c:numRef>
          </c:xVal>
          <c:yVal>
            <c:numRef>
              <c:f>Calculs!$K$4:$K$1004</c:f>
              <c:numCache>
                <c:formatCode>0.00</c:formatCode>
                <c:ptCount val="1001"/>
                <c:pt idx="0">
                  <c:v>580.84077273287357</c:v>
                </c:pt>
                <c:pt idx="1">
                  <c:v>582.36824916612352</c:v>
                </c:pt>
                <c:pt idx="2">
                  <c:v>583.8931024736155</c:v>
                </c:pt>
                <c:pt idx="3">
                  <c:v>585.41533854250395</c:v>
                </c:pt>
                <c:pt idx="4">
                  <c:v>586.93496323521799</c:v>
                </c:pt>
                <c:pt idx="5">
                  <c:v>588.45198238959824</c:v>
                </c:pt>
                <c:pt idx="6">
                  <c:v>589.96640181903319</c:v>
                </c:pt>
                <c:pt idx="7">
                  <c:v>591.47822731259407</c:v>
                </c:pt>
                <c:pt idx="8">
                  <c:v>592.98746463516943</c:v>
                </c:pt>
                <c:pt idx="9">
                  <c:v>594.49411952759817</c:v>
                </c:pt>
                <c:pt idx="10">
                  <c:v>595.9981977068021</c:v>
                </c:pt>
                <c:pt idx="11">
                  <c:v>597.49970485631707</c:v>
                </c:pt>
                <c:pt idx="12">
                  <c:v>598.99864661699769</c:v>
                </c:pt>
                <c:pt idx="13">
                  <c:v>600.49502859709423</c:v>
                </c:pt>
                <c:pt idx="14">
                  <c:v>601.98885638215017</c:v>
                </c:pt>
                <c:pt idx="15">
                  <c:v>603.48013553512135</c:v>
                </c:pt>
                <c:pt idx="16">
                  <c:v>604.96887159649475</c:v>
                </c:pt>
                <c:pt idx="17">
                  <c:v>606.45507008440632</c:v>
                </c:pt>
                <c:pt idx="18">
                  <c:v>607.93873649475802</c:v>
                </c:pt>
                <c:pt idx="19">
                  <c:v>609.41987630133406</c:v>
                </c:pt>
                <c:pt idx="20">
                  <c:v>610.89849495591659</c:v>
                </c:pt>
                <c:pt idx="21">
                  <c:v>612.37459789320269</c:v>
                </c:pt>
                <c:pt idx="22">
                  <c:v>613.84819053563615</c:v>
                </c:pt>
                <c:pt idx="23">
                  <c:v>615.31927828855055</c:v>
                </c:pt>
                <c:pt idx="24">
                  <c:v>616.78786653539828</c:v>
                </c:pt>
                <c:pt idx="25">
                  <c:v>618.2539606378657</c:v>
                </c:pt>
                <c:pt idx="26">
                  <c:v>619.71756593598866</c:v>
                </c:pt>
                <c:pt idx="27">
                  <c:v>621.17868774826638</c:v>
                </c:pt>
                <c:pt idx="28">
                  <c:v>622.6373313717753</c:v>
                </c:pt>
                <c:pt idx="29">
                  <c:v>624.09350208228147</c:v>
                </c:pt>
                <c:pt idx="30">
                  <c:v>625.54720513435257</c:v>
                </c:pt>
                <c:pt idx="31">
                  <c:v>626.99844576146938</c:v>
                </c:pt>
                <c:pt idx="32">
                  <c:v>628.44722917613581</c:v>
                </c:pt>
                <c:pt idx="33">
                  <c:v>629.89356056998918</c:v>
                </c:pt>
                <c:pt idx="34">
                  <c:v>631.33744511390876</c:v>
                </c:pt>
                <c:pt idx="35">
                  <c:v>632.77888795812441</c:v>
                </c:pt>
                <c:pt idx="36">
                  <c:v>634.21789423232394</c:v>
                </c:pt>
                <c:pt idx="37">
                  <c:v>635.65446904576027</c:v>
                </c:pt>
                <c:pt idx="38">
                  <c:v>637.08861748735728</c:v>
                </c:pt>
                <c:pt idx="39">
                  <c:v>638.52034462581537</c:v>
                </c:pt>
                <c:pt idx="40">
                  <c:v>639.94965550971654</c:v>
                </c:pt>
                <c:pt idx="41">
                  <c:v>641.376555167628</c:v>
                </c:pt>
                <c:pt idx="42">
                  <c:v>642.80104860820597</c:v>
                </c:pt>
                <c:pt idx="43">
                  <c:v>644.22314082029834</c:v>
                </c:pt>
                <c:pt idx="44">
                  <c:v>645.64283677304638</c:v>
                </c:pt>
                <c:pt idx="45">
                  <c:v>647.06014141598678</c:v>
                </c:pt>
                <c:pt idx="46">
                  <c:v>648.47505967915174</c:v>
                </c:pt>
                <c:pt idx="47">
                  <c:v>649.88759647316942</c:v>
                </c:pt>
                <c:pt idx="48">
                  <c:v>651.29775668936338</c:v>
                </c:pt>
                <c:pt idx="49">
                  <c:v>652.70554519985126</c:v>
                </c:pt>
                <c:pt idx="50">
                  <c:v>654.11096685764278</c:v>
                </c:pt>
                <c:pt idx="51">
                  <c:v>655.51402649673764</c:v>
                </c:pt>
                <c:pt idx="52">
                  <c:v>656.91472893222203</c:v>
                </c:pt>
                <c:pt idx="53">
                  <c:v>658.31307896036503</c:v>
                </c:pt>
                <c:pt idx="54">
                  <c:v>659.70908135871423</c:v>
                </c:pt>
                <c:pt idx="55">
                  <c:v>661.10274088619087</c:v>
                </c:pt>
                <c:pt idx="56">
                  <c:v>662.49406228318389</c:v>
                </c:pt>
                <c:pt idx="57">
                  <c:v>663.88305027164415</c:v>
                </c:pt>
                <c:pt idx="58">
                  <c:v>665.26970955517731</c:v>
                </c:pt>
                <c:pt idx="59">
                  <c:v>666.65404481913674</c:v>
                </c:pt>
                <c:pt idx="60">
                  <c:v>668.03606073071512</c:v>
                </c:pt>
                <c:pt idx="61">
                  <c:v>669.41576193903609</c:v>
                </c:pt>
                <c:pt idx="62">
                  <c:v>670.7931530752453</c:v>
                </c:pt>
                <c:pt idx="63">
                  <c:v>672.16823875260013</c:v>
                </c:pt>
                <c:pt idx="64">
                  <c:v>673.54102356655994</c:v>
                </c:pt>
                <c:pt idx="65">
                  <c:v>674.91151209487475</c:v>
                </c:pt>
                <c:pt idx="66">
                  <c:v>676.27970889767403</c:v>
                </c:pt>
                <c:pt idx="67">
                  <c:v>677.64561851755445</c:v>
                </c:pt>
                <c:pt idx="68">
                  <c:v>679.0092454796677</c:v>
                </c:pt>
                <c:pt idx="69">
                  <c:v>680.37059429180692</c:v>
                </c:pt>
                <c:pt idx="70">
                  <c:v>681.72966944449331</c:v>
                </c:pt>
                <c:pt idx="71">
                  <c:v>683.08647541106177</c:v>
                </c:pt>
                <c:pt idx="72">
                  <c:v>684.44101664774632</c:v>
                </c:pt>
                <c:pt idx="73">
                  <c:v>685.79329759376446</c:v>
                </c:pt>
                <c:pt idx="74">
                  <c:v>687.14332267140162</c:v>
                </c:pt>
                <c:pt idx="75">
                  <c:v>688.49109628609483</c:v>
                </c:pt>
                <c:pt idx="76">
                  <c:v>689.83662282651562</c:v>
                </c:pt>
                <c:pt idx="77">
                  <c:v>691.17990666465278</c:v>
                </c:pt>
                <c:pt idx="78">
                  <c:v>692.52095215589429</c:v>
                </c:pt>
                <c:pt idx="79">
                  <c:v>693.85976363910902</c:v>
                </c:pt>
                <c:pt idx="80">
                  <c:v>695.19634543672782</c:v>
                </c:pt>
                <c:pt idx="81">
                  <c:v>696.53070185482386</c:v>
                </c:pt>
                <c:pt idx="82">
                  <c:v>697.86283718319294</c:v>
                </c:pt>
                <c:pt idx="83">
                  <c:v>699.19275569543288</c:v>
                </c:pt>
                <c:pt idx="84">
                  <c:v>700.52046164902265</c:v>
                </c:pt>
                <c:pt idx="85">
                  <c:v>701.8459592854008</c:v>
                </c:pt>
                <c:pt idx="86">
                  <c:v>703.16925283004366</c:v>
                </c:pt>
                <c:pt idx="87">
                  <c:v>704.49034649254293</c:v>
                </c:pt>
                <c:pt idx="88">
                  <c:v>705.80924446668291</c:v>
                </c:pt>
                <c:pt idx="89">
                  <c:v>707.12595093051686</c:v>
                </c:pt>
                <c:pt idx="90">
                  <c:v>708.44047004644335</c:v>
                </c:pt>
                <c:pt idx="91">
                  <c:v>709.75280596128209</c:v>
                </c:pt>
                <c:pt idx="92">
                  <c:v>711.06296280634899</c:v>
                </c:pt>
                <c:pt idx="93">
                  <c:v>712.37094469753083</c:v>
                </c:pt>
                <c:pt idx="94">
                  <c:v>713.67675573535973</c:v>
                </c:pt>
                <c:pt idx="95">
                  <c:v>714.98040000508718</c:v>
                </c:pt>
                <c:pt idx="96">
                  <c:v>716.28188157675709</c:v>
                </c:pt>
                <c:pt idx="97">
                  <c:v>717.58120450527895</c:v>
                </c:pt>
                <c:pt idx="98">
                  <c:v>718.87837283050033</c:v>
                </c:pt>
                <c:pt idx="99">
                  <c:v>720.17339057727906</c:v>
                </c:pt>
                <c:pt idx="100">
                  <c:v>721.46626175555457</c:v>
                </c:pt>
                <c:pt idx="101">
                  <c:v>734.2772217236701</c:v>
                </c:pt>
                <c:pt idx="102">
                  <c:v>746.87609318761463</c:v>
                </c:pt>
                <c:pt idx="103">
                  <c:v>759.26674336333258</c:v>
                </c:pt>
                <c:pt idx="104">
                  <c:v>771.45289941279646</c:v>
                </c:pt>
                <c:pt idx="105">
                  <c:v>783.4381548981778</c:v>
                </c:pt>
                <c:pt idx="106">
                  <c:v>795.22597586026677</c:v>
                </c:pt>
                <c:pt idx="107">
                  <c:v>806.81970654710892</c:v>
                </c:pt>
                <c:pt idx="108">
                  <c:v>818.2225748167466</c:v>
                </c:pt>
                <c:pt idx="109">
                  <c:v>829.43769723606363</c:v>
                </c:pt>
                <c:pt idx="110">
                  <c:v>840.46808389600619</c:v>
                </c:pt>
                <c:pt idx="111">
                  <c:v>851.31664296188694</c:v>
                </c:pt>
                <c:pt idx="112">
                  <c:v>861.98618497604616</c:v>
                </c:pt>
                <c:pt idx="113">
                  <c:v>872.47942692883692</c:v>
                </c:pt>
                <c:pt idx="114">
                  <c:v>882.79899611270571</c:v>
                </c:pt>
                <c:pt idx="115">
                  <c:v>892.94743377304587</c:v>
                </c:pt>
                <c:pt idx="116">
                  <c:v>902.92719856849919</c:v>
                </c:pt>
                <c:pt idx="117">
                  <c:v>912.74066985246293</c:v>
                </c:pt>
                <c:pt idx="118">
                  <c:v>922.39015078671446</c:v>
                </c:pt>
                <c:pt idx="119">
                  <c:v>931.8778712972919</c:v>
                </c:pt>
                <c:pt idx="120">
                  <c:v>941.20599088205688</c:v>
                </c:pt>
                <c:pt idx="121">
                  <c:v>950.37660127870879</c:v>
                </c:pt>
                <c:pt idx="122">
                  <c:v>959.39172900141659</c:v>
                </c:pt>
                <c:pt idx="123">
                  <c:v>968.25333775367676</c:v>
                </c:pt>
                <c:pt idx="124">
                  <c:v>976.96333072449238</c:v>
                </c:pt>
                <c:pt idx="125">
                  <c:v>985.52355277449419</c:v>
                </c:pt>
                <c:pt idx="126">
                  <c:v>993.93579251818392</c:v>
                </c:pt>
                <c:pt idx="127">
                  <c:v>1002.2017843080778</c:v>
                </c:pt>
                <c:pt idx="128">
                  <c:v>1010.3232101261483</c:v>
                </c:pt>
                <c:pt idx="129">
                  <c:v>1018.3017013876192</c:v>
                </c:pt>
                <c:pt idx="130">
                  <c:v>1026.1388406618412</c:v>
                </c:pt>
                <c:pt idx="131">
                  <c:v>1033.836163314681</c:v>
                </c:pt>
                <c:pt idx="132">
                  <c:v>1041.3951590765751</c:v>
                </c:pt>
                <c:pt idx="133">
                  <c:v>1048.8172735401436</c:v>
                </c:pt>
                <c:pt idx="134">
                  <c:v>1056.1039095910194</c:v>
                </c:pt>
                <c:pt idx="135">
                  <c:v>1063.2564287753239</c:v>
                </c:pt>
                <c:pt idx="136">
                  <c:v>1070.2761526070115</c:v>
                </c:pt>
                <c:pt idx="137">
                  <c:v>1077.1643638181156</c:v>
                </c:pt>
                <c:pt idx="138">
                  <c:v>1083.9223075547441</c:v>
                </c:pt>
                <c:pt idx="139">
                  <c:v>1090.551192521506</c:v>
                </c:pt>
                <c:pt idx="140">
                  <c:v>1097.0521920768936</c:v>
                </c:pt>
                <c:pt idx="141">
                  <c:v>1103.4264452819982</c:v>
                </c:pt>
                <c:pt idx="142">
                  <c:v>1109.6750579048</c:v>
                </c:pt>
                <c:pt idx="143">
                  <c:v>1115.7991033821436</c:v>
                </c:pt>
                <c:pt idx="144">
                  <c:v>1121.7996237413936</c:v>
                </c:pt>
                <c:pt idx="145">
                  <c:v>1127.6776304836496</c:v>
                </c:pt>
                <c:pt idx="146">
                  <c:v>1133.4341054302979</c:v>
                </c:pt>
                <c:pt idx="147">
                  <c:v>1139.0700015345753</c:v>
                </c:pt>
                <c:pt idx="148">
                  <c:v>1144.5862436597324</c:v>
                </c:pt>
                <c:pt idx="149">
                  <c:v>1149.9837293252949</c:v>
                </c:pt>
                <c:pt idx="150">
                  <c:v>1155.2633294228406</c:v>
                </c:pt>
                <c:pt idx="151">
                  <c:v>1160.4258889026362</c:v>
                </c:pt>
                <c:pt idx="152">
                  <c:v>1165.4722274324038</c:v>
                </c:pt>
                <c:pt idx="153">
                  <c:v>1170.4031400294227</c:v>
                </c:pt>
                <c:pt idx="154">
                  <c:v>1175.219397667109</c:v>
                </c:pt>
                <c:pt idx="155">
                  <c:v>1179.921747857157</c:v>
                </c:pt>
                <c:pt idx="156">
                  <c:v>1184.5109152082719</c:v>
                </c:pt>
                <c:pt idx="157">
                  <c:v>1188.9876019624714</c:v>
                </c:pt>
                <c:pt idx="158">
                  <c:v>1193.3524885098873</c:v>
                </c:pt>
                <c:pt idx="159">
                  <c:v>1197.6062338829515</c:v>
                </c:pt>
                <c:pt idx="160">
                  <c:v>1201.749476230814</c:v>
                </c:pt>
                <c:pt idx="161">
                  <c:v>1205.7828332747972</c:v>
                </c:pt>
                <c:pt idx="162">
                  <c:v>1209.7069027456575</c:v>
                </c:pt>
                <c:pt idx="163">
                  <c:v>1213.5222628033971</c:v>
                </c:pt>
                <c:pt idx="164">
                  <c:v>1217.2294724403318</c:v>
                </c:pt>
                <c:pt idx="165">
                  <c:v>1220.8290718681058</c:v>
                </c:pt>
                <c:pt idx="166">
                  <c:v>1224.321582889311</c:v>
                </c:pt>
                <c:pt idx="167">
                  <c:v>1227.7075092543603</c:v>
                </c:pt>
                <c:pt idx="168">
                  <c:v>1230.9873370042417</c:v>
                </c:pt>
                <c:pt idx="169">
                  <c:v>1234.1615347997758</c:v>
                </c:pt>
                <c:pt idx="170">
                  <c:v>1237.2305542379913</c:v>
                </c:pt>
                <c:pt idx="171">
                  <c:v>1240.1948301562354</c:v>
                </c:pt>
                <c:pt idx="172">
                  <c:v>1243.0547809246443</c:v>
                </c:pt>
                <c:pt idx="173">
                  <c:v>1245.8108087276134</c:v>
                </c:pt>
                <c:pt idx="174">
                  <c:v>1248.4632998349359</c:v>
                </c:pt>
                <c:pt idx="175">
                  <c:v>1251.0126248633126</c:v>
                </c:pt>
                <c:pt idx="176">
                  <c:v>1253.4591390289929</c:v>
                </c:pt>
                <c:pt idx="177">
                  <c:v>1255.8031823923761</c:v>
                </c:pt>
                <c:pt idx="178">
                  <c:v>1258.0450800954952</c:v>
                </c:pt>
                <c:pt idx="179">
                  <c:v>1260.1851425934317</c:v>
                </c:pt>
                <c:pt idx="180">
                  <c:v>1262.2236658808647</c:v>
                </c:pt>
                <c:pt idx="181">
                  <c:v>1264.160931715167</c:v>
                </c:pt>
                <c:pt idx="182">
                  <c:v>1265.997207837717</c:v>
                </c:pt>
                <c:pt idx="183">
                  <c:v>1267.7327481954342</c:v>
                </c:pt>
                <c:pt idx="184">
                  <c:v>1269.3677931649654</c:v>
                </c:pt>
                <c:pt idx="185">
                  <c:v>1270.902569782492</c:v>
                </c:pt>
                <c:pt idx="186">
                  <c:v>1272.3372919827968</c:v>
                </c:pt>
                <c:pt idx="187">
                  <c:v>1273.6721608520807</c:v>
                </c:pt>
                <c:pt idx="188">
                  <c:v>1274.9073649000566</c:v>
                </c:pt>
                <c:pt idx="189">
                  <c:v>1276.0430803581239</c:v>
                </c:pt>
                <c:pt idx="190">
                  <c:v>1277.0794715119291</c:v>
                </c:pt>
                <c:pt idx="191">
                  <c:v>1278.0166910783612</c:v>
                </c:pt>
                <c:pt idx="192">
                  <c:v>1278.8548806389313</c:v>
                </c:pt>
                <c:pt idx="193">
                  <c:v>1279.5941711433986</c:v>
                </c:pt>
                <c:pt idx="194">
                  <c:v>1280.2346834991667</c:v>
                </c:pt>
                <c:pt idx="195">
                  <c:v>1280.7765292629269</c:v>
                </c:pt>
                <c:pt idx="196">
                  <c:v>1281.2198114506655</c:v>
                </c:pt>
                <c:pt idx="197">
                  <c:v>1281.5646254797084</c:v>
                </c:pt>
                <c:pt idx="198">
                  <c:v>1281.8110602512261</c:v>
                </c:pt>
                <c:pt idx="199">
                  <c:v>1281.9591993731258</c:v>
                </c:pt>
                <c:pt idx="200">
                  <c:v>1282.0091225117953</c:v>
                </c:pt>
                <c:pt idx="201">
                  <c:v>1281.9609068479781</c:v>
                </c:pt>
                <c:pt idx="202">
                  <c:v>1281.8146285994469</c:v>
                </c:pt>
                <c:pt idx="203">
                  <c:v>1281.5703645638653</c:v>
                </c:pt>
                <c:pt idx="204">
                  <c:v>1281.2281936316349</c:v>
                </c:pt>
                <c:pt idx="205">
                  <c:v>1280.7881982216015</c:v>
                </c:pt>
                <c:pt idx="206">
                  <c:v>1280.2504656014069</c:v>
                </c:pt>
                <c:pt idx="207">
                  <c:v>1279.6150890667584</c:v>
                </c:pt>
                <c:pt idx="208">
                  <c:v>1278.8821689671593</c:v>
                </c:pt>
                <c:pt idx="209">
                  <c:v>1278.0518135773407</c:v>
                </c:pt>
                <c:pt idx="210">
                  <c:v>1277.1241398224101</c:v>
                </c:pt>
                <c:pt idx="211">
                  <c:v>1276.0992738702269</c:v>
                </c:pt>
                <c:pt idx="212">
                  <c:v>1274.9773516071334</c:v>
                </c:pt>
                <c:pt idx="213">
                  <c:v>1273.7585190136388</c:v>
                </c:pt>
                <c:pt idx="214">
                  <c:v>1272.4429324557302</c:v>
                </c:pt>
                <c:pt idx="215">
                  <c:v>1271.0307589058339</c:v>
                </c:pt>
                <c:pt idx="216">
                  <c:v>1269.522176105502</c:v>
                </c:pt>
                <c:pt idx="217">
                  <c:v>1267.9173726799656</c:v>
                </c:pt>
                <c:pt idx="218">
                  <c:v>1266.2165482129142</c:v>
                </c:pt>
                <c:pt idx="219">
                  <c:v>1264.4199132883175</c:v>
                </c:pt>
                <c:pt idx="220">
                  <c:v>1262.5276895048021</c:v>
                </c:pt>
                <c:pt idx="221">
                  <c:v>1260.5401094670212</c:v>
                </c:pt>
                <c:pt idx="222">
                  <c:v>1258.4574167575881</c:v>
                </c:pt>
                <c:pt idx="223">
                  <c:v>1256.2798658924478</c:v>
                </c:pt>
                <c:pt idx="224">
                  <c:v>1254.0077222620012</c:v>
                </c:pt>
                <c:pt idx="225">
                  <c:v>1251.6412620598605</c:v>
                </c:pt>
                <c:pt idx="226">
                  <c:v>1249.1807722007611</c:v>
                </c:pt>
                <c:pt idx="227">
                  <c:v>1246.6265502288786</c:v>
                </c:pt>
                <c:pt idx="228">
                  <c:v>1243.9789042175848</c:v>
                </c:pt>
                <c:pt idx="229">
                  <c:v>1241.2381526614956</c:v>
                </c:pt>
                <c:pt idx="230">
                  <c:v>1238.4046243615333</c:v>
                </c:pt>
                <c:pt idx="231">
                  <c:v>1235.47865830361</c:v>
                </c:pt>
                <c:pt idx="232">
                  <c:v>1232.4606035314559</c:v>
                </c:pt>
                <c:pt idx="233">
                  <c:v>1229.3508190140412</c:v>
                </c:pt>
                <c:pt idx="234">
                  <c:v>1226.1496735079893</c:v>
                </c:pt>
                <c:pt idx="235">
                  <c:v>1222.857545415329</c:v>
                </c:pt>
                <c:pt idx="236">
                  <c:v>1219.474822636902</c:v>
                </c:pt>
                <c:pt idx="237">
                  <c:v>1216.0019024217052</c:v>
                </c:pt>
                <c:pt idx="238">
                  <c:v>1212.4391912124302</c:v>
                </c:pt>
                <c:pt idx="239">
                  <c:v>1208.7871044874403</c:v>
                </c:pt>
                <c:pt idx="240">
                  <c:v>1205.0460665994065</c:v>
                </c:pt>
                <c:pt idx="241">
                  <c:v>1201.2165106108146</c:v>
                </c:pt>
                <c:pt idx="242">
                  <c:v>1197.2988781265428</c:v>
                </c:pt>
                <c:pt idx="243">
                  <c:v>1193.2936191236995</c:v>
                </c:pt>
                <c:pt idx="244">
                  <c:v>1189.2011917789043</c:v>
                </c:pt>
                <c:pt idx="245">
                  <c:v>1185.0220622931886</c:v>
                </c:pt>
                <c:pt idx="246">
                  <c:v>1180.7567047146858</c:v>
                </c:pt>
                <c:pt idx="247">
                  <c:v>1176.4056007592781</c:v>
                </c:pt>
                <c:pt idx="248">
                  <c:v>1171.9692396293594</c:v>
                </c:pt>
                <c:pt idx="249">
                  <c:v>1167.4481178308747</c:v>
                </c:pt>
                <c:pt idx="250">
                  <c:v>1162.8427389887884</c:v>
                </c:pt>
                <c:pt idx="251">
                  <c:v>1158.1536136611346</c:v>
                </c:pt>
                <c:pt idx="252">
                  <c:v>1153.3812591517969</c:v>
                </c:pt>
                <c:pt idx="253">
                  <c:v>1148.526199322165</c:v>
                </c:pt>
                <c:pt idx="254">
                  <c:v>1143.5889644018098</c:v>
                </c:pt>
                <c:pt idx="255">
                  <c:v>1138.5700907983207</c:v>
                </c:pt>
                <c:pt idx="256">
                  <c:v>1133.4701209064408</c:v>
                </c:pt>
                <c:pt idx="257">
                  <c:v>1128.2896029166393</c:v>
                </c:pt>
                <c:pt idx="258">
                  <c:v>1123.0290906232528</c:v>
                </c:pt>
                <c:pt idx="259">
                  <c:v>1117.6891432323282</c:v>
                </c:pt>
                <c:pt idx="260">
                  <c:v>1112.2703251692969</c:v>
                </c:pt>
                <c:pt idx="261">
                  <c:v>1106.7732058866065</c:v>
                </c:pt>
                <c:pt idx="262">
                  <c:v>1101.1983596714354</c:v>
                </c:pt>
                <c:pt idx="263">
                  <c:v>1095.5463654536102</c:v>
                </c:pt>
                <c:pt idx="264">
                  <c:v>1089.8178066138501</c:v>
                </c:pt>
                <c:pt idx="265">
                  <c:v>1084.0132707924497</c:v>
                </c:pt>
                <c:pt idx="266">
                  <c:v>1078.1333496985192</c:v>
                </c:pt>
                <c:pt idx="267">
                  <c:v>1072.178638919891</c:v>
                </c:pt>
                <c:pt idx="268">
                  <c:v>1066.1497377338044</c:v>
                </c:pt>
                <c:pt idx="269">
                  <c:v>1060.0472489184722</c:v>
                </c:pt>
                <c:pt idx="270">
                  <c:v>1053.8717785656347</c:v>
                </c:pt>
                <c:pt idx="271">
                  <c:v>1047.6239358942021</c:v>
                </c:pt>
                <c:pt idx="272">
                  <c:v>1041.3043330650819</c:v>
                </c:pt>
                <c:pt idx="273">
                  <c:v>1034.9135849972886</c:v>
                </c:pt>
                <c:pt idx="274">
                  <c:v>1028.4523091854251</c:v>
                </c:pt>
                <c:pt idx="275">
                  <c:v>1021.9211255186282</c:v>
                </c:pt>
                <c:pt idx="276">
                  <c:v>1015.3206561010628</c:v>
                </c:pt>
                <c:pt idx="277">
                  <c:v>1008.6515250740487</c:v>
                </c:pt>
                <c:pt idx="278">
                  <c:v>1001.914358439899</c:v>
                </c:pt>
                <c:pt idx="279">
                  <c:v>995.10978388755086</c:v>
                </c:pt>
                <c:pt idx="280">
                  <c:v>988.23843062005824</c:v>
                </c:pt>
                <c:pt idx="281">
                  <c:v>981.30092918402204</c:v>
                </c:pt>
                <c:pt idx="282">
                  <c:v>974.2979113010233</c:v>
                </c:pt>
                <c:pt idx="283">
                  <c:v>967.23000970112571</c:v>
                </c:pt>
                <c:pt idx="284">
                  <c:v>960.09785795850894</c:v>
                </c:pt>
                <c:pt idx="285">
                  <c:v>952.90209032929215</c:v>
                </c:pt>
                <c:pt idx="286">
                  <c:v>945.64334159160376</c:v>
                </c:pt>
                <c:pt idx="287">
                  <c:v>938.32224688795043</c:v>
                </c:pt>
                <c:pt idx="288">
                  <c:v>930.93944156993484</c:v>
                </c:pt>
                <c:pt idx="289">
                  <c:v>923.4955610453701</c:v>
                </c:pt>
                <c:pt idx="290">
                  <c:v>915.99124062783426</c:v>
                </c:pt>
                <c:pt idx="291">
                  <c:v>908.42711538870583</c:v>
                </c:pt>
                <c:pt idx="292">
                  <c:v>900.80382001171961</c:v>
                </c:pt>
                <c:pt idx="293">
                  <c:v>893.1219886500769</c:v>
                </c:pt>
                <c:pt idx="294">
                  <c:v>885.38225478614413</c:v>
                </c:pt>
                <c:pt idx="295">
                  <c:v>877.58525109376774</c:v>
                </c:pt>
                <c:pt idx="296">
                  <c:v>869.73160930323456</c:v>
                </c:pt>
                <c:pt idx="297">
                  <c:v>861.8219600688999</c:v>
                </c:pt>
                <c:pt idx="298">
                  <c:v>853.85693283950673</c:v>
                </c:pt>
                <c:pt idx="299">
                  <c:v>845.83715573121401</c:v>
                </c:pt>
                <c:pt idx="300">
                  <c:v>837.76325540335085</c:v>
                </c:pt>
                <c:pt idx="301">
                  <c:v>829.63585693691039</c:v>
                </c:pt>
                <c:pt idx="302">
                  <c:v>821.45558371579534</c:v>
                </c:pt>
                <c:pt idx="303">
                  <c:v>813.22305731082395</c:v>
                </c:pt>
                <c:pt idx="304">
                  <c:v>804.93889736650317</c:v>
                </c:pt>
                <c:pt idx="305">
                  <c:v>796.60372149057332</c:v>
                </c:pt>
                <c:pt idx="306">
                  <c:v>788.21814514632729</c:v>
                </c:pt>
                <c:pt idx="307">
                  <c:v>779.78278154770328</c:v>
                </c:pt>
                <c:pt idx="308">
                  <c:v>771.29824155714982</c:v>
                </c:pt>
                <c:pt idx="309">
                  <c:v>762.76513358625857</c:v>
                </c:pt>
                <c:pt idx="310">
                  <c:v>754.18406349915949</c:v>
                </c:pt>
                <c:pt idx="311">
                  <c:v>745.55563451866908</c:v>
                </c:pt>
                <c:pt idx="312">
                  <c:v>736.88044713518343</c:v>
                </c:pt>
                <c:pt idx="313">
                  <c:v>728.15909901830298</c:v>
                </c:pt>
                <c:pt idx="314">
                  <c:v>719.39218493117698</c:v>
                </c:pt>
                <c:pt idx="315">
                  <c:v>710.58029664755122</c:v>
                </c:pt>
                <c:pt idx="316">
                  <c:v>701.72402287150339</c:v>
                </c:pt>
                <c:pt idx="317">
                  <c:v>692.82394915984742</c:v>
                </c:pt>
                <c:pt idx="318">
                  <c:v>683.88065784718697</c:v>
                </c:pt>
                <c:pt idx="319">
                  <c:v>674.8947279735977</c:v>
                </c:pt>
                <c:pt idx="320">
                  <c:v>665.86673521491446</c:v>
                </c:pt>
                <c:pt idx="321">
                  <c:v>656.79725181560138</c:v>
                </c:pt>
                <c:pt idx="322">
                  <c:v>647.68684652417812</c:v>
                </c:pt>
                <c:pt idx="323">
                  <c:v>638.53608453117772</c:v>
                </c:pt>
                <c:pt idx="324">
                  <c:v>629.34552740960737</c:v>
                </c:pt>
                <c:pt idx="325">
                  <c:v>620.11573305788477</c:v>
                </c:pt>
                <c:pt idx="326">
                  <c:v>610.84725564522057</c:v>
                </c:pt>
                <c:pt idx="327">
                  <c:v>601.54064555941568</c:v>
                </c:pt>
                <c:pt idx="328">
                  <c:v>592.196449357044</c:v>
                </c:pt>
                <c:pt idx="329">
                  <c:v>582.81520971598718</c:v>
                </c:pt>
                <c:pt idx="330">
                  <c:v>573.39746539028943</c:v>
                </c:pt>
                <c:pt idx="331">
                  <c:v>563.94375116729839</c:v>
                </c:pt>
                <c:pt idx="332">
                  <c:v>554.45459782705882</c:v>
                </c:pt>
                <c:pt idx="333">
                  <c:v>544.9305321039235</c:v>
                </c:pt>
                <c:pt idx="334">
                  <c:v>535.37207665034668</c:v>
                </c:pt>
                <c:pt idx="335">
                  <c:v>525.77975000282413</c:v>
                </c:pt>
                <c:pt idx="336">
                  <c:v>516.15406654994331</c:v>
                </c:pt>
                <c:pt idx="337">
                  <c:v>506.49553650250783</c:v>
                </c:pt>
                <c:pt idx="338">
                  <c:v>496.8046658656981</c:v>
                </c:pt>
                <c:pt idx="339">
                  <c:v>487.08195641323169</c:v>
                </c:pt>
                <c:pt idx="340">
                  <c:v>477.32790566348564</c:v>
                </c:pt>
                <c:pt idx="341">
                  <c:v>467.54300685754271</c:v>
                </c:pt>
                <c:pt idx="342">
                  <c:v>457.72774893912356</c:v>
                </c:pt>
                <c:pt idx="343">
                  <c:v>447.88261653636704</c:v>
                </c:pt>
                <c:pt idx="344">
                  <c:v>438.0080899454199</c:v>
                </c:pt>
                <c:pt idx="345">
                  <c:v>428.10464511579767</c:v>
                </c:pt>
                <c:pt idx="346">
                  <c:v>418.17275363747859</c:v>
                </c:pt>
                <c:pt idx="347">
                  <c:v>408.2128827296919</c:v>
                </c:pt>
                <c:pt idx="348">
                  <c:v>398.22549523136206</c:v>
                </c:pt>
                <c:pt idx="349">
                  <c:v>388.21104959317074</c:v>
                </c:pt>
                <c:pt idx="350">
                  <c:v>378.16999987119846</c:v>
                </c:pt>
                <c:pt idx="351">
                  <c:v>368.10279572210743</c:v>
                </c:pt>
                <c:pt idx="352">
                  <c:v>358.00988239982814</c:v>
                </c:pt>
                <c:pt idx="353">
                  <c:v>347.89170075371112</c:v>
                </c:pt>
                <c:pt idx="354">
                  <c:v>337.74868722810709</c:v>
                </c:pt>
                <c:pt idx="355">
                  <c:v>327.58127386333774</c:v>
                </c:pt>
                <c:pt idx="356">
                  <c:v>317.38988829802008</c:v>
                </c:pt>
                <c:pt idx="357">
                  <c:v>307.17495377270751</c:v>
                </c:pt>
                <c:pt idx="358">
                  <c:v>296.936889134811</c:v>
                </c:pt>
                <c:pt idx="359">
                  <c:v>286.67610884476426</c:v>
                </c:pt>
                <c:pt idx="360">
                  <c:v>276.39302298339703</c:v>
                </c:pt>
                <c:pt idx="361">
                  <c:v>266.08803726048063</c:v>
                </c:pt>
                <c:pt idx="362">
                  <c:v>255.76155302441103</c:v>
                </c:pt>
                <c:pt idx="363">
                  <c:v>245.41396727299403</c:v>
                </c:pt>
                <c:pt idx="364">
                  <c:v>235.04567266529887</c:v>
                </c:pt>
                <c:pt idx="365">
                  <c:v>224.65705753454554</c:v>
                </c:pt>
                <c:pt idx="366">
                  <c:v>214.24850590199273</c:v>
                </c:pt>
                <c:pt idx="367">
                  <c:v>203.82039749179296</c:v>
                </c:pt>
                <c:pt idx="368">
                  <c:v>193.3731077467823</c:v>
                </c:pt>
                <c:pt idx="369">
                  <c:v>182.90700784517253</c:v>
                </c:pt>
                <c:pt idx="370">
                  <c:v>172.4224647181137</c:v>
                </c:pt>
                <c:pt idx="371">
                  <c:v>161.91984106809605</c:v>
                </c:pt>
                <c:pt idx="372">
                  <c:v>151.39949538816023</c:v>
                </c:pt>
                <c:pt idx="373">
                  <c:v>140.8617819818858</c:v>
                </c:pt>
                <c:pt idx="374">
                  <c:v>130.30705098412761</c:v>
                </c:pt>
                <c:pt idx="375">
                  <c:v>119.73564838247151</c:v>
                </c:pt>
                <c:pt idx="376">
                  <c:v>109.14791603937964</c:v>
                </c:pt>
                <c:pt idx="377">
                  <c:v>98.544191714997808</c:v>
                </c:pt>
                <c:pt idx="378">
                  <c:v>87.92480909059654</c:v>
                </c:pt>
                <c:pt idx="379">
                  <c:v>77.290097792618781</c:v>
                </c:pt>
                <c:pt idx="380">
                  <c:v>66.640383417307433</c:v>
                </c:pt>
                <c:pt idx="381">
                  <c:v>55.975987555886348</c:v>
                </c:pt>
                <c:pt idx="382">
                  <c:v>45.297227820269157</c:v>
                </c:pt>
                <c:pt idx="383">
                  <c:v>34.604417869270605</c:v>
                </c:pt>
                <c:pt idx="384">
                  <c:v>23.897867435295787</c:v>
                </c:pt>
                <c:pt idx="385">
                  <c:v>13.177882351482967</c:v>
                </c:pt>
                <c:pt idx="386">
                  <c:v>2.444764579276427</c:v>
                </c:pt>
                <c:pt idx="387">
                  <c:v>-8.3011877635938927</c:v>
                </c:pt>
                <c:pt idx="388">
                  <c:v>-8.3119400653683986</c:v>
                </c:pt>
                <c:pt idx="389">
                  <c:v>-8.3226923795368286</c:v>
                </c:pt>
                <c:pt idx="390">
                  <c:v>-8.3334447060988932</c:v>
                </c:pt>
                <c:pt idx="391">
                  <c:v>-8.3441970450543046</c:v>
                </c:pt>
                <c:pt idx="392">
                  <c:v>-8.354949396402775</c:v>
                </c:pt>
                <c:pt idx="393">
                  <c:v>-8.3657017601440167</c:v>
                </c:pt>
                <c:pt idx="394">
                  <c:v>-8.37645413627774</c:v>
                </c:pt>
                <c:pt idx="395">
                  <c:v>-8.3872065248036574</c:v>
                </c:pt>
                <c:pt idx="396">
                  <c:v>-8.3979589257214808</c:v>
                </c:pt>
                <c:pt idx="397">
                  <c:v>-8.4087113390309227</c:v>
                </c:pt>
                <c:pt idx="398">
                  <c:v>-8.4194637647316934</c:v>
                </c:pt>
                <c:pt idx="399">
                  <c:v>-8.4302162028235053</c:v>
                </c:pt>
                <c:pt idx="400">
                  <c:v>-8.4409686533060704</c:v>
                </c:pt>
                <c:pt idx="401">
                  <c:v>-8.451721116179101</c:v>
                </c:pt>
                <c:pt idx="402">
                  <c:v>-8.4624735914423095</c:v>
                </c:pt>
                <c:pt idx="403">
                  <c:v>-8.4732260790954061</c:v>
                </c:pt>
                <c:pt idx="404">
                  <c:v>-8.4839785791381033</c:v>
                </c:pt>
                <c:pt idx="405">
                  <c:v>-8.4947310915701131</c:v>
                </c:pt>
                <c:pt idx="406">
                  <c:v>-8.5054836163911478</c:v>
                </c:pt>
                <c:pt idx="407">
                  <c:v>-8.5162361536009179</c:v>
                </c:pt>
                <c:pt idx="408">
                  <c:v>-8.5269887031991374</c:v>
                </c:pt>
                <c:pt idx="409">
                  <c:v>-8.5377412651855167</c:v>
                </c:pt>
                <c:pt idx="410">
                  <c:v>-8.548493839559768</c:v>
                </c:pt>
                <c:pt idx="411">
                  <c:v>-8.5592464263216037</c:v>
                </c:pt>
                <c:pt idx="412">
                  <c:v>-8.5699990254707341</c:v>
                </c:pt>
                <c:pt idx="413">
                  <c:v>-8.5807516370068715</c:v>
                </c:pt>
                <c:pt idx="414">
                  <c:v>-8.5915042609297299</c:v>
                </c:pt>
                <c:pt idx="415">
                  <c:v>-8.6022568972390197</c:v>
                </c:pt>
                <c:pt idx="416">
                  <c:v>-8.6130095459344513</c:v>
                </c:pt>
                <c:pt idx="417">
                  <c:v>-8.6237622070157389</c:v>
                </c:pt>
                <c:pt idx="418">
                  <c:v>-8.6345148804825929</c:v>
                </c:pt>
                <c:pt idx="419">
                  <c:v>-8.6452675663347271</c:v>
                </c:pt>
                <c:pt idx="420">
                  <c:v>-8.6560202645718523</c:v>
                </c:pt>
                <c:pt idx="421">
                  <c:v>-8.6667729751936804</c:v>
                </c:pt>
                <c:pt idx="422">
                  <c:v>-8.677525698199922</c:v>
                </c:pt>
                <c:pt idx="423">
                  <c:v>-8.6882784335902912</c:v>
                </c:pt>
                <c:pt idx="424">
                  <c:v>-8.6990311813644983</c:v>
                </c:pt>
                <c:pt idx="425">
                  <c:v>-8.7097839415222573</c:v>
                </c:pt>
                <c:pt idx="426">
                  <c:v>-8.7205367140632788</c:v>
                </c:pt>
                <c:pt idx="427">
                  <c:v>-8.7312894989872749</c:v>
                </c:pt>
                <c:pt idx="428">
                  <c:v>-8.7420422962939561</c:v>
                </c:pt>
                <c:pt idx="429">
                  <c:v>-8.7527951059830364</c:v>
                </c:pt>
                <c:pt idx="430">
                  <c:v>-8.7635479280542263</c:v>
                </c:pt>
                <c:pt idx="431">
                  <c:v>-8.7743007625072398</c:v>
                </c:pt>
                <c:pt idx="432">
                  <c:v>-8.7850536093417873</c:v>
                </c:pt>
                <c:pt idx="433">
                  <c:v>-8.795806468557581</c:v>
                </c:pt>
                <c:pt idx="434">
                  <c:v>-8.8065593401543314</c:v>
                </c:pt>
                <c:pt idx="435">
                  <c:v>-8.8173122241317525</c:v>
                </c:pt>
                <c:pt idx="436">
                  <c:v>-8.8280651204895566</c:v>
                </c:pt>
                <c:pt idx="437">
                  <c:v>-8.8388180292274541</c:v>
                </c:pt>
                <c:pt idx="438">
                  <c:v>-8.8495709503451572</c:v>
                </c:pt>
                <c:pt idx="439">
                  <c:v>-8.8603238838423781</c:v>
                </c:pt>
                <c:pt idx="440">
                  <c:v>-8.8710768297188292</c:v>
                </c:pt>
                <c:pt idx="441">
                  <c:v>-8.8818297879742225</c:v>
                </c:pt>
                <c:pt idx="442">
                  <c:v>-8.8925827586082704</c:v>
                </c:pt>
                <c:pt idx="443">
                  <c:v>-8.9033357416206851</c:v>
                </c:pt>
                <c:pt idx="444">
                  <c:v>-8.914088737011177</c:v>
                </c:pt>
                <c:pt idx="445">
                  <c:v>-8.9248417447794584</c:v>
                </c:pt>
                <c:pt idx="446">
                  <c:v>-8.9355947649252432</c:v>
                </c:pt>
                <c:pt idx="447">
                  <c:v>-8.9463477974482419</c:v>
                </c:pt>
                <c:pt idx="448">
                  <c:v>-8.9571008423481668</c:v>
                </c:pt>
                <c:pt idx="449">
                  <c:v>-8.9678538996247283</c:v>
                </c:pt>
                <c:pt idx="450">
                  <c:v>-8.9786069692776405</c:v>
                </c:pt>
                <c:pt idx="451">
                  <c:v>-8.9893600513066154</c:v>
                </c:pt>
                <c:pt idx="452">
                  <c:v>-9.0001131457113637</c:v>
                </c:pt>
                <c:pt idx="453">
                  <c:v>-9.0108662524915992</c:v>
                </c:pt>
                <c:pt idx="454">
                  <c:v>-9.0216193716470325</c:v>
                </c:pt>
                <c:pt idx="455">
                  <c:v>-9.0323725031773758</c:v>
                </c:pt>
                <c:pt idx="456">
                  <c:v>-9.0431256470823413</c:v>
                </c:pt>
                <c:pt idx="457">
                  <c:v>-9.0538788033616413</c:v>
                </c:pt>
                <c:pt idx="458">
                  <c:v>-9.0646319720149879</c:v>
                </c:pt>
                <c:pt idx="459">
                  <c:v>-9.0753851530420935</c:v>
                </c:pt>
                <c:pt idx="460">
                  <c:v>-9.0861383464426702</c:v>
                </c:pt>
                <c:pt idx="461">
                  <c:v>-9.0968915522164284</c:v>
                </c:pt>
                <c:pt idx="462">
                  <c:v>-9.1076447703630823</c:v>
                </c:pt>
                <c:pt idx="463">
                  <c:v>-9.1183980008823422</c:v>
                </c:pt>
                <c:pt idx="464">
                  <c:v>-9.1291512437739222</c:v>
                </c:pt>
                <c:pt idx="465">
                  <c:v>-9.1399044990375327</c:v>
                </c:pt>
                <c:pt idx="466">
                  <c:v>-9.1506577666728859</c:v>
                </c:pt>
                <c:pt idx="467">
                  <c:v>-9.1614110466796941</c:v>
                </c:pt>
                <c:pt idx="468">
                  <c:v>-9.1721643390576695</c:v>
                </c:pt>
                <c:pt idx="469">
                  <c:v>-9.1829176438065243</c:v>
                </c:pt>
                <c:pt idx="470">
                  <c:v>-9.1936709609259708</c:v>
                </c:pt>
                <c:pt idx="471">
                  <c:v>-9.2044242904157212</c:v>
                </c:pt>
                <c:pt idx="472">
                  <c:v>-9.2151776322754877</c:v>
                </c:pt>
                <c:pt idx="473">
                  <c:v>-9.2259309865049826</c:v>
                </c:pt>
                <c:pt idx="474">
                  <c:v>-9.2366843531039162</c:v>
                </c:pt>
                <c:pt idx="475">
                  <c:v>-9.2474377320720027</c:v>
                </c:pt>
                <c:pt idx="476">
                  <c:v>-9.2581911234089524</c:v>
                </c:pt>
                <c:pt idx="477">
                  <c:v>-9.2689445271144795</c:v>
                </c:pt>
                <c:pt idx="478">
                  <c:v>-9.2796979431882942</c:v>
                </c:pt>
                <c:pt idx="479">
                  <c:v>-9.2904513716301107</c:v>
                </c:pt>
                <c:pt idx="480">
                  <c:v>-9.3012048124396394</c:v>
                </c:pt>
                <c:pt idx="481">
                  <c:v>-9.3119582656165925</c:v>
                </c:pt>
                <c:pt idx="482">
                  <c:v>-9.3227117311606822</c:v>
                </c:pt>
                <c:pt idx="483">
                  <c:v>-9.3334652090716226</c:v>
                </c:pt>
                <c:pt idx="484">
                  <c:v>-9.3442186993491241</c:v>
                </c:pt>
                <c:pt idx="485">
                  <c:v>-9.3549722019928989</c:v>
                </c:pt>
                <c:pt idx="486">
                  <c:v>-9.3657257170026593</c:v>
                </c:pt>
                <c:pt idx="487">
                  <c:v>-9.3764792443781175</c:v>
                </c:pt>
                <c:pt idx="488">
                  <c:v>-9.3872327841189858</c:v>
                </c:pt>
                <c:pt idx="489">
                  <c:v>-9.3979863362249763</c:v>
                </c:pt>
                <c:pt idx="490">
                  <c:v>-9.4087399006958012</c:v>
                </c:pt>
                <c:pt idx="491">
                  <c:v>-9.4194934775311712</c:v>
                </c:pt>
                <c:pt idx="492">
                  <c:v>-9.4302470667308</c:v>
                </c:pt>
                <c:pt idx="493">
                  <c:v>-9.4410006682944001</c:v>
                </c:pt>
                <c:pt idx="494">
                  <c:v>-9.4517542822216836</c:v>
                </c:pt>
                <c:pt idx="495">
                  <c:v>-9.4625079085123627</c:v>
                </c:pt>
                <c:pt idx="496">
                  <c:v>-9.4732615471661479</c:v>
                </c:pt>
                <c:pt idx="497">
                  <c:v>-9.4840151981827532</c:v>
                </c:pt>
                <c:pt idx="498">
                  <c:v>-9.4947688615618908</c:v>
                </c:pt>
                <c:pt idx="499">
                  <c:v>-9.505522537303273</c:v>
                </c:pt>
                <c:pt idx="500">
                  <c:v>-9.5162762254066102</c:v>
                </c:pt>
                <c:pt idx="501">
                  <c:v>-9.5270299258716165</c:v>
                </c:pt>
                <c:pt idx="502">
                  <c:v>-9.5377836386980039</c:v>
                </c:pt>
                <c:pt idx="503">
                  <c:v>-9.5485373638854831</c:v>
                </c:pt>
                <c:pt idx="504">
                  <c:v>-9.559291101433768</c:v>
                </c:pt>
                <c:pt idx="505">
                  <c:v>-9.5700448513425709</c:v>
                </c:pt>
                <c:pt idx="506">
                  <c:v>-9.5807986136116039</c:v>
                </c:pt>
                <c:pt idx="507">
                  <c:v>-9.5915523882405775</c:v>
                </c:pt>
                <c:pt idx="508">
                  <c:v>-9.6023061752292058</c:v>
                </c:pt>
                <c:pt idx="509">
                  <c:v>-9.613059974577201</c:v>
                </c:pt>
                <c:pt idx="510">
                  <c:v>-9.6238137862842734</c:v>
                </c:pt>
                <c:pt idx="511">
                  <c:v>-9.6345676103501372</c:v>
                </c:pt>
                <c:pt idx="512">
                  <c:v>-9.6453214467745045</c:v>
                </c:pt>
                <c:pt idx="513">
                  <c:v>-9.6560752955570877</c:v>
                </c:pt>
                <c:pt idx="514">
                  <c:v>-9.6668291566975988</c:v>
                </c:pt>
                <c:pt idx="515">
                  <c:v>-9.6775830301957484</c:v>
                </c:pt>
                <c:pt idx="516">
                  <c:v>-9.6883369160512505</c:v>
                </c:pt>
                <c:pt idx="517">
                  <c:v>-9.6990908142638173</c:v>
                </c:pt>
                <c:pt idx="518">
                  <c:v>-9.709844724833161</c:v>
                </c:pt>
                <c:pt idx="519">
                  <c:v>-9.7205986477589938</c:v>
                </c:pt>
                <c:pt idx="520">
                  <c:v>-9.7313525830410281</c:v>
                </c:pt>
                <c:pt idx="521">
                  <c:v>-9.742106530678976</c:v>
                </c:pt>
                <c:pt idx="522">
                  <c:v>-9.7528604906725498</c:v>
                </c:pt>
                <c:pt idx="523">
                  <c:v>-9.7636144630214616</c:v>
                </c:pt>
                <c:pt idx="524">
                  <c:v>-9.7743684477254238</c:v>
                </c:pt>
                <c:pt idx="525">
                  <c:v>-9.7851224447841485</c:v>
                </c:pt>
                <c:pt idx="526">
                  <c:v>-9.795876454197348</c:v>
                </c:pt>
                <c:pt idx="527">
                  <c:v>-9.8066304759647362</c:v>
                </c:pt>
                <c:pt idx="528">
                  <c:v>-9.8173845100860238</c:v>
                </c:pt>
                <c:pt idx="529">
                  <c:v>-9.8281385565609227</c:v>
                </c:pt>
                <c:pt idx="530">
                  <c:v>-9.8388926153891472</c:v>
                </c:pt>
                <c:pt idx="531">
                  <c:v>-9.8496466865704075</c:v>
                </c:pt>
                <c:pt idx="532">
                  <c:v>-9.8604007701044178</c:v>
                </c:pt>
                <c:pt idx="533">
                  <c:v>-9.8711548659908885</c:v>
                </c:pt>
                <c:pt idx="534">
                  <c:v>-9.8819089742295336</c:v>
                </c:pt>
                <c:pt idx="535">
                  <c:v>-9.8926630948200653</c:v>
                </c:pt>
                <c:pt idx="536">
                  <c:v>-9.9034172277621941</c:v>
                </c:pt>
                <c:pt idx="537">
                  <c:v>-9.914171373055634</c:v>
                </c:pt>
                <c:pt idx="538">
                  <c:v>-9.9249255307000972</c:v>
                </c:pt>
                <c:pt idx="539">
                  <c:v>-9.9356797006952959</c:v>
                </c:pt>
                <c:pt idx="540">
                  <c:v>-9.9464338830409424</c:v>
                </c:pt>
                <c:pt idx="541">
                  <c:v>-9.957188077736749</c:v>
                </c:pt>
                <c:pt idx="542">
                  <c:v>-9.9679422847824295</c:v>
                </c:pt>
                <c:pt idx="543">
                  <c:v>-9.9786965041776945</c:v>
                </c:pt>
                <c:pt idx="544">
                  <c:v>-9.9894507359222562</c:v>
                </c:pt>
                <c:pt idx="545">
                  <c:v>-10.000204980015829</c:v>
                </c:pt>
                <c:pt idx="546">
                  <c:v>-10.010959236458122</c:v>
                </c:pt>
                <c:pt idx="547">
                  <c:v>-10.021713505248851</c:v>
                </c:pt>
                <c:pt idx="548">
                  <c:v>-10.032467786387727</c:v>
                </c:pt>
                <c:pt idx="549">
                  <c:v>-10.043222079874461</c:v>
                </c:pt>
                <c:pt idx="550">
                  <c:v>-10.053976385708767</c:v>
                </c:pt>
                <c:pt idx="551">
                  <c:v>-10.064730703890357</c:v>
                </c:pt>
                <c:pt idx="552">
                  <c:v>-10.075485034418943</c:v>
                </c:pt>
                <c:pt idx="553">
                  <c:v>-10.086239377294239</c:v>
                </c:pt>
                <c:pt idx="554">
                  <c:v>-10.096993732515957</c:v>
                </c:pt>
                <c:pt idx="555">
                  <c:v>-10.107748100083807</c:v>
                </c:pt>
                <c:pt idx="556">
                  <c:v>-10.118502479997504</c:v>
                </c:pt>
                <c:pt idx="557">
                  <c:v>-10.129256872256759</c:v>
                </c:pt>
                <c:pt idx="558">
                  <c:v>-10.140011276861285</c:v>
                </c:pt>
                <c:pt idx="559">
                  <c:v>-10.150765693810795</c:v>
                </c:pt>
                <c:pt idx="560">
                  <c:v>-10.161520123105001</c:v>
                </c:pt>
                <c:pt idx="561">
                  <c:v>-10.172274564743615</c:v>
                </c:pt>
                <c:pt idx="562">
                  <c:v>-10.18302901872635</c:v>
                </c:pt>
                <c:pt idx="563">
                  <c:v>-10.193783485052919</c:v>
                </c:pt>
                <c:pt idx="564">
                  <c:v>-10.204537963723032</c:v>
                </c:pt>
                <c:pt idx="565">
                  <c:v>-10.215292454736405</c:v>
                </c:pt>
                <c:pt idx="566">
                  <c:v>-10.226046958092747</c:v>
                </c:pt>
                <c:pt idx="567">
                  <c:v>-10.236801473791772</c:v>
                </c:pt>
                <c:pt idx="568">
                  <c:v>-10.247556001833193</c:v>
                </c:pt>
                <c:pt idx="569">
                  <c:v>-10.258310542216721</c:v>
                </c:pt>
                <c:pt idx="570">
                  <c:v>-10.269065094942071</c:v>
                </c:pt>
                <c:pt idx="571">
                  <c:v>-10.279819660008954</c:v>
                </c:pt>
                <c:pt idx="572">
                  <c:v>-10.290574237417083</c:v>
                </c:pt>
                <c:pt idx="573">
                  <c:v>-10.301328827166168</c:v>
                </c:pt>
                <c:pt idx="574">
                  <c:v>-10.312083429255924</c:v>
                </c:pt>
                <c:pt idx="575">
                  <c:v>-10.322838043686064</c:v>
                </c:pt>
                <c:pt idx="576">
                  <c:v>-10.333592670456298</c:v>
                </c:pt>
                <c:pt idx="577">
                  <c:v>-10.34434730956634</c:v>
                </c:pt>
                <c:pt idx="578">
                  <c:v>-10.355101961015903</c:v>
                </c:pt>
                <c:pt idx="579">
                  <c:v>-10.365856624804698</c:v>
                </c:pt>
                <c:pt idx="580">
                  <c:v>-10.376611300932439</c:v>
                </c:pt>
                <c:pt idx="581">
                  <c:v>-10.387365989398837</c:v>
                </c:pt>
                <c:pt idx="582">
                  <c:v>-10.398120690203607</c:v>
                </c:pt>
                <c:pt idx="583">
                  <c:v>-10.408875403346459</c:v>
                </c:pt>
                <c:pt idx="584">
                  <c:v>-10.419630128827107</c:v>
                </c:pt>
                <c:pt idx="585">
                  <c:v>-10.430384866645262</c:v>
                </c:pt>
                <c:pt idx="586">
                  <c:v>-10.441139616800639</c:v>
                </c:pt>
                <c:pt idx="587">
                  <c:v>-10.451894379292948</c:v>
                </c:pt>
                <c:pt idx="588">
                  <c:v>-10.462649154121904</c:v>
                </c:pt>
                <c:pt idx="589">
                  <c:v>-10.473403941287216</c:v>
                </c:pt>
                <c:pt idx="590">
                  <c:v>-10.484158740788601</c:v>
                </c:pt>
                <c:pt idx="591">
                  <c:v>-10.494913552625768</c:v>
                </c:pt>
                <c:pt idx="592">
                  <c:v>-10.505668376798431</c:v>
                </c:pt>
                <c:pt idx="593">
                  <c:v>-10.516423213306302</c:v>
                </c:pt>
                <c:pt idx="594">
                  <c:v>-10.527178062149094</c:v>
                </c:pt>
                <c:pt idx="595">
                  <c:v>-10.537932923326519</c:v>
                </c:pt>
                <c:pt idx="596">
                  <c:v>-10.548687796838291</c:v>
                </c:pt>
                <c:pt idx="597">
                  <c:v>-10.559442682684121</c:v>
                </c:pt>
                <c:pt idx="598">
                  <c:v>-10.570197580863724</c:v>
                </c:pt>
                <c:pt idx="599">
                  <c:v>-10.580952491376809</c:v>
                </c:pt>
                <c:pt idx="600">
                  <c:v>-10.591707414223091</c:v>
                </c:pt>
                <c:pt idx="601">
                  <c:v>-10.602462349402282</c:v>
                </c:pt>
                <c:pt idx="602">
                  <c:v>-10.613217296914094</c:v>
                </c:pt>
                <c:pt idx="603">
                  <c:v>-10.62397225675824</c:v>
                </c:pt>
                <c:pt idx="604">
                  <c:v>-10.634727228934432</c:v>
                </c:pt>
                <c:pt idx="605">
                  <c:v>-10.645482213442385</c:v>
                </c:pt>
                <c:pt idx="606">
                  <c:v>-10.656237210281809</c:v>
                </c:pt>
                <c:pt idx="607">
                  <c:v>-10.666992219452418</c:v>
                </c:pt>
                <c:pt idx="608">
                  <c:v>-10.677747240953924</c:v>
                </c:pt>
                <c:pt idx="609">
                  <c:v>-10.688502274786039</c:v>
                </c:pt>
                <c:pt idx="610">
                  <c:v>-10.699257320948478</c:v>
                </c:pt>
                <c:pt idx="611">
                  <c:v>-10.710012379440951</c:v>
                </c:pt>
                <c:pt idx="612">
                  <c:v>-10.720767450263171</c:v>
                </c:pt>
                <c:pt idx="613">
                  <c:v>-10.731522533414852</c:v>
                </c:pt>
                <c:pt idx="614">
                  <c:v>-10.742277628895707</c:v>
                </c:pt>
                <c:pt idx="615">
                  <c:v>-10.753032736705446</c:v>
                </c:pt>
                <c:pt idx="616">
                  <c:v>-10.763787856843784</c:v>
                </c:pt>
                <c:pt idx="617">
                  <c:v>-10.774542989310433</c:v>
                </c:pt>
                <c:pt idx="618">
                  <c:v>-10.785298134105107</c:v>
                </c:pt>
                <c:pt idx="619">
                  <c:v>-10.796053291227516</c:v>
                </c:pt>
                <c:pt idx="620">
                  <c:v>-10.806808460677374</c:v>
                </c:pt>
                <c:pt idx="621">
                  <c:v>-10.817563642454394</c:v>
                </c:pt>
                <c:pt idx="622">
                  <c:v>-10.828318836558287</c:v>
                </c:pt>
                <c:pt idx="623">
                  <c:v>-10.839074042988768</c:v>
                </c:pt>
                <c:pt idx="624">
                  <c:v>-10.849829261745548</c:v>
                </c:pt>
                <c:pt idx="625">
                  <c:v>-10.860584492828339</c:v>
                </c:pt>
                <c:pt idx="626">
                  <c:v>-10.871339736236857</c:v>
                </c:pt>
                <c:pt idx="627">
                  <c:v>-10.882094991970812</c:v>
                </c:pt>
                <c:pt idx="628">
                  <c:v>-10.892850260029917</c:v>
                </c:pt>
                <c:pt idx="629">
                  <c:v>-10.903605540413885</c:v>
                </c:pt>
                <c:pt idx="630">
                  <c:v>-10.914360833122428</c:v>
                </c:pt>
                <c:pt idx="631">
                  <c:v>-10.925116138155261</c:v>
                </c:pt>
                <c:pt idx="632">
                  <c:v>-10.935871455512093</c:v>
                </c:pt>
                <c:pt idx="633">
                  <c:v>-10.94662678519264</c:v>
                </c:pt>
                <c:pt idx="634">
                  <c:v>-10.957382127196613</c:v>
                </c:pt>
                <c:pt idx="635">
                  <c:v>-10.968137481523726</c:v>
                </c:pt>
                <c:pt idx="636">
                  <c:v>-10.97889284817369</c:v>
                </c:pt>
                <c:pt idx="637">
                  <c:v>-10.989648227146219</c:v>
                </c:pt>
                <c:pt idx="638">
                  <c:v>-11.000403618441025</c:v>
                </c:pt>
                <c:pt idx="639">
                  <c:v>-11.011159022057821</c:v>
                </c:pt>
                <c:pt idx="640">
                  <c:v>-11.021914437996321</c:v>
                </c:pt>
                <c:pt idx="641">
                  <c:v>-11.032669866256235</c:v>
                </c:pt>
                <c:pt idx="642">
                  <c:v>-11.043425306837278</c:v>
                </c:pt>
                <c:pt idx="643">
                  <c:v>-11.054180759739163</c:v>
                </c:pt>
                <c:pt idx="644">
                  <c:v>-11.064936224961601</c:v>
                </c:pt>
                <c:pt idx="645">
                  <c:v>-11.075691702504304</c:v>
                </c:pt>
                <c:pt idx="646">
                  <c:v>-11.086447192366988</c:v>
                </c:pt>
                <c:pt idx="647">
                  <c:v>-11.097202694549363</c:v>
                </c:pt>
                <c:pt idx="648">
                  <c:v>-11.107958209051144</c:v>
                </c:pt>
                <c:pt idx="649">
                  <c:v>-11.118713735872042</c:v>
                </c:pt>
                <c:pt idx="650">
                  <c:v>-11.12946927501177</c:v>
                </c:pt>
                <c:pt idx="651">
                  <c:v>-11.140224826470041</c:v>
                </c:pt>
                <c:pt idx="652">
                  <c:v>-11.150980390246568</c:v>
                </c:pt>
                <c:pt idx="653">
                  <c:v>-11.161735966341064</c:v>
                </c:pt>
                <c:pt idx="654">
                  <c:v>-11.172491554753242</c:v>
                </c:pt>
                <c:pt idx="655">
                  <c:v>-11.183247155482814</c:v>
                </c:pt>
                <c:pt idx="656">
                  <c:v>-11.194002768529492</c:v>
                </c:pt>
                <c:pt idx="657">
                  <c:v>-11.204758393892991</c:v>
                </c:pt>
                <c:pt idx="658">
                  <c:v>-11.215514031573022</c:v>
                </c:pt>
                <c:pt idx="659">
                  <c:v>-11.226269681569299</c:v>
                </c:pt>
                <c:pt idx="660">
                  <c:v>-11.237025343881534</c:v>
                </c:pt>
                <c:pt idx="661">
                  <c:v>-11.247781018509439</c:v>
                </c:pt>
                <c:pt idx="662">
                  <c:v>-11.258536705452729</c:v>
                </c:pt>
                <c:pt idx="663">
                  <c:v>-11.269292404711114</c:v>
                </c:pt>
                <c:pt idx="664">
                  <c:v>-11.280048116284311</c:v>
                </c:pt>
                <c:pt idx="665">
                  <c:v>-11.29080384017203</c:v>
                </c:pt>
                <c:pt idx="666">
                  <c:v>-11.301559576373984</c:v>
                </c:pt>
                <c:pt idx="667">
                  <c:v>-11.312315324889886</c:v>
                </c:pt>
                <c:pt idx="668">
                  <c:v>-11.323071085719448</c:v>
                </c:pt>
                <c:pt idx="669">
                  <c:v>-11.333826858862384</c:v>
                </c:pt>
                <c:pt idx="670">
                  <c:v>-11.344582644318407</c:v>
                </c:pt>
                <c:pt idx="671">
                  <c:v>-11.355338442087229</c:v>
                </c:pt>
                <c:pt idx="672">
                  <c:v>-11.366094252168564</c:v>
                </c:pt>
                <c:pt idx="673">
                  <c:v>-11.376850074562123</c:v>
                </c:pt>
                <c:pt idx="674">
                  <c:v>-11.38760590926762</c:v>
                </c:pt>
                <c:pt idx="675">
                  <c:v>-11.398361756284768</c:v>
                </c:pt>
                <c:pt idx="676">
                  <c:v>-11.40911761561328</c:v>
                </c:pt>
                <c:pt idx="677">
                  <c:v>-11.419873487252868</c:v>
                </c:pt>
                <c:pt idx="678">
                  <c:v>-11.430629371203246</c:v>
                </c:pt>
                <c:pt idx="679">
                  <c:v>-11.441385267464126</c:v>
                </c:pt>
                <c:pt idx="680">
                  <c:v>-11.452141176035221</c:v>
                </c:pt>
                <c:pt idx="681">
                  <c:v>-11.462897096916244</c:v>
                </c:pt>
                <c:pt idx="682">
                  <c:v>-11.473653030106908</c:v>
                </c:pt>
                <c:pt idx="683">
                  <c:v>-11.484408975606925</c:v>
                </c:pt>
                <c:pt idx="684">
                  <c:v>-11.49516493341601</c:v>
                </c:pt>
                <c:pt idx="685">
                  <c:v>-11.505920903533875</c:v>
                </c:pt>
                <c:pt idx="686">
                  <c:v>-11.516676885960232</c:v>
                </c:pt>
                <c:pt idx="687">
                  <c:v>-11.527432880694795</c:v>
                </c:pt>
                <c:pt idx="688">
                  <c:v>-11.538188887737276</c:v>
                </c:pt>
                <c:pt idx="689">
                  <c:v>-11.548944907087387</c:v>
                </c:pt>
                <c:pt idx="690">
                  <c:v>-11.559700938744843</c:v>
                </c:pt>
                <c:pt idx="691">
                  <c:v>-11.570456982709356</c:v>
                </c:pt>
                <c:pt idx="692">
                  <c:v>-11.581213038980639</c:v>
                </c:pt>
                <c:pt idx="693">
                  <c:v>-11.591969107558405</c:v>
                </c:pt>
                <c:pt idx="694">
                  <c:v>-11.602725188442369</c:v>
                </c:pt>
                <c:pt idx="695">
                  <c:v>-11.613481281632239</c:v>
                </c:pt>
                <c:pt idx="696">
                  <c:v>-11.624237387127733</c:v>
                </c:pt>
                <c:pt idx="697">
                  <c:v>-11.634993504928561</c:v>
                </c:pt>
                <c:pt idx="698">
                  <c:v>-11.645749635034436</c:v>
                </c:pt>
                <c:pt idx="699">
                  <c:v>-11.656505777445073</c:v>
                </c:pt>
                <c:pt idx="700">
                  <c:v>-11.667261932160182</c:v>
                </c:pt>
                <c:pt idx="701">
                  <c:v>-11.678018099179479</c:v>
                </c:pt>
                <c:pt idx="702">
                  <c:v>-11.688774278502674</c:v>
                </c:pt>
                <c:pt idx="703">
                  <c:v>-11.699530470129481</c:v>
                </c:pt>
                <c:pt idx="704">
                  <c:v>-11.710286674059615</c:v>
                </c:pt>
                <c:pt idx="705">
                  <c:v>-11.721042890292788</c:v>
                </c:pt>
                <c:pt idx="706">
                  <c:v>-11.731799118828711</c:v>
                </c:pt>
                <c:pt idx="707">
                  <c:v>-11.742555359667099</c:v>
                </c:pt>
                <c:pt idx="708">
                  <c:v>-11.753311612807664</c:v>
                </c:pt>
                <c:pt idx="709">
                  <c:v>-11.76406787825012</c:v>
                </c:pt>
                <c:pt idx="710">
                  <c:v>-11.77482415599418</c:v>
                </c:pt>
                <c:pt idx="711">
                  <c:v>-11.785580446039555</c:v>
                </c:pt>
                <c:pt idx="712">
                  <c:v>-11.79633674838596</c:v>
                </c:pt>
                <c:pt idx="713">
                  <c:v>-11.807093063033106</c:v>
                </c:pt>
                <c:pt idx="714">
                  <c:v>-11.817849389980708</c:v>
                </c:pt>
                <c:pt idx="715">
                  <c:v>-11.828605729228478</c:v>
                </c:pt>
                <c:pt idx="716">
                  <c:v>-11.83936208077613</c:v>
                </c:pt>
                <c:pt idx="717">
                  <c:v>-11.850118444623376</c:v>
                </c:pt>
                <c:pt idx="718">
                  <c:v>-11.860874820769931</c:v>
                </c:pt>
                <c:pt idx="719">
                  <c:v>-11.871631209215506</c:v>
                </c:pt>
                <c:pt idx="720">
                  <c:v>-11.882387609959814</c:v>
                </c:pt>
                <c:pt idx="721">
                  <c:v>-11.893144023002568</c:v>
                </c:pt>
                <c:pt idx="722">
                  <c:v>-11.903900448343482</c:v>
                </c:pt>
                <c:pt idx="723">
                  <c:v>-11.914656885982268</c:v>
                </c:pt>
                <c:pt idx="724">
                  <c:v>-11.925413335918639</c:v>
                </c:pt>
                <c:pt idx="725">
                  <c:v>-11.93616979815231</c:v>
                </c:pt>
                <c:pt idx="726">
                  <c:v>-11.946926272682992</c:v>
                </c:pt>
                <c:pt idx="727">
                  <c:v>-11.9576827595104</c:v>
                </c:pt>
                <c:pt idx="728">
                  <c:v>-11.968439258634245</c:v>
                </c:pt>
                <c:pt idx="729">
                  <c:v>-11.979195770054242</c:v>
                </c:pt>
                <c:pt idx="730">
                  <c:v>-11.989952293770102</c:v>
                </c:pt>
                <c:pt idx="731">
                  <c:v>-12.000708829781539</c:v>
                </c:pt>
                <c:pt idx="732">
                  <c:v>-12.011465378088266</c:v>
                </c:pt>
                <c:pt idx="733">
                  <c:v>-12.022221938689997</c:v>
                </c:pt>
                <c:pt idx="734">
                  <c:v>-12.032978511586444</c:v>
                </c:pt>
                <c:pt idx="735">
                  <c:v>-12.04373509677732</c:v>
                </c:pt>
                <c:pt idx="736">
                  <c:v>-12.054491694262339</c:v>
                </c:pt>
                <c:pt idx="737">
                  <c:v>-12.065248304041212</c:v>
                </c:pt>
                <c:pt idx="738">
                  <c:v>-12.076004926113654</c:v>
                </c:pt>
                <c:pt idx="739">
                  <c:v>-12.086761560479379</c:v>
                </c:pt>
                <c:pt idx="740">
                  <c:v>-12.0975182071381</c:v>
                </c:pt>
                <c:pt idx="741">
                  <c:v>-12.108274866089527</c:v>
                </c:pt>
                <c:pt idx="742">
                  <c:v>-12.119031537333376</c:v>
                </c:pt>
                <c:pt idx="743">
                  <c:v>-12.129788220869358</c:v>
                </c:pt>
                <c:pt idx="744">
                  <c:v>-12.140544916697188</c:v>
                </c:pt>
                <c:pt idx="745">
                  <c:v>-12.151301624816577</c:v>
                </c:pt>
                <c:pt idx="746">
                  <c:v>-12.162058345227241</c:v>
                </c:pt>
                <c:pt idx="747">
                  <c:v>-12.172815077928892</c:v>
                </c:pt>
                <c:pt idx="748">
                  <c:v>-12.183571822921243</c:v>
                </c:pt>
                <c:pt idx="749">
                  <c:v>-12.194328580204006</c:v>
                </c:pt>
                <c:pt idx="750">
                  <c:v>-12.205085349776896</c:v>
                </c:pt>
                <c:pt idx="751">
                  <c:v>-12.215842131639624</c:v>
                </c:pt>
                <c:pt idx="752">
                  <c:v>-12.226598925791905</c:v>
                </c:pt>
                <c:pt idx="753">
                  <c:v>-12.237355732233452</c:v>
                </c:pt>
                <c:pt idx="754">
                  <c:v>-12.248112550963977</c:v>
                </c:pt>
                <c:pt idx="755">
                  <c:v>-12.258869381983194</c:v>
                </c:pt>
                <c:pt idx="756">
                  <c:v>-12.269626225290816</c:v>
                </c:pt>
                <c:pt idx="757">
                  <c:v>-12.280383080886557</c:v>
                </c:pt>
                <c:pt idx="758">
                  <c:v>-12.291139948770128</c:v>
                </c:pt>
                <c:pt idx="759">
                  <c:v>-12.301896828941246</c:v>
                </c:pt>
                <c:pt idx="760">
                  <c:v>-12.31265372139962</c:v>
                </c:pt>
                <c:pt idx="761">
                  <c:v>-12.323410626144964</c:v>
                </c:pt>
                <c:pt idx="762">
                  <c:v>-12.334167543176994</c:v>
                </c:pt>
                <c:pt idx="763">
                  <c:v>-12.344924472495419</c:v>
                </c:pt>
                <c:pt idx="764">
                  <c:v>-12.355681414099957</c:v>
                </c:pt>
                <c:pt idx="765">
                  <c:v>-12.366438367990318</c:v>
                </c:pt>
                <c:pt idx="766">
                  <c:v>-12.377195334166215</c:v>
                </c:pt>
                <c:pt idx="767">
                  <c:v>-12.387952312627363</c:v>
                </c:pt>
                <c:pt idx="768">
                  <c:v>-12.398709303373474</c:v>
                </c:pt>
                <c:pt idx="769">
                  <c:v>-12.409466306404262</c:v>
                </c:pt>
                <c:pt idx="770">
                  <c:v>-12.420223321719439</c:v>
                </c:pt>
                <c:pt idx="771">
                  <c:v>-12.430980349318718</c:v>
                </c:pt>
                <c:pt idx="772">
                  <c:v>-12.441737389201814</c:v>
                </c:pt>
                <c:pt idx="773">
                  <c:v>-12.452494441368438</c:v>
                </c:pt>
                <c:pt idx="774">
                  <c:v>-12.463251505818306</c:v>
                </c:pt>
                <c:pt idx="775">
                  <c:v>-12.47400858255113</c:v>
                </c:pt>
                <c:pt idx="776">
                  <c:v>-12.484765671566624</c:v>
                </c:pt>
                <c:pt idx="777">
                  <c:v>-12.495522772864499</c:v>
                </c:pt>
                <c:pt idx="778">
                  <c:v>-12.506279886444469</c:v>
                </c:pt>
                <c:pt idx="779">
                  <c:v>-12.517037012306249</c:v>
                </c:pt>
                <c:pt idx="780">
                  <c:v>-12.52779415044955</c:v>
                </c:pt>
                <c:pt idx="781">
                  <c:v>-12.538551300874087</c:v>
                </c:pt>
                <c:pt idx="782">
                  <c:v>-12.549308463579571</c:v>
                </c:pt>
                <c:pt idx="783">
                  <c:v>-12.560065638565717</c:v>
                </c:pt>
                <c:pt idx="784">
                  <c:v>-12.57082282583224</c:v>
                </c:pt>
                <c:pt idx="785">
                  <c:v>-12.58158002537885</c:v>
                </c:pt>
                <c:pt idx="786">
                  <c:v>-12.592337237205262</c:v>
                </c:pt>
                <c:pt idx="787">
                  <c:v>-12.603094461311189</c:v>
                </c:pt>
                <c:pt idx="788">
                  <c:v>-12.613851697696344</c:v>
                </c:pt>
                <c:pt idx="789">
                  <c:v>-12.624608946360441</c:v>
                </c:pt>
                <c:pt idx="790">
                  <c:v>-12.635366207303193</c:v>
                </c:pt>
                <c:pt idx="791">
                  <c:v>-12.646123480524313</c:v>
                </c:pt>
                <c:pt idx="792">
                  <c:v>-12.656880766023514</c:v>
                </c:pt>
                <c:pt idx="793">
                  <c:v>-12.66763806380051</c:v>
                </c:pt>
                <c:pt idx="794">
                  <c:v>-12.678395373855015</c:v>
                </c:pt>
                <c:pt idx="795">
                  <c:v>-12.68915269618674</c:v>
                </c:pt>
                <c:pt idx="796">
                  <c:v>-12.699910030795399</c:v>
                </c:pt>
                <c:pt idx="797">
                  <c:v>-12.710667377680707</c:v>
                </c:pt>
                <c:pt idx="798">
                  <c:v>-12.721424736842376</c:v>
                </c:pt>
                <c:pt idx="799">
                  <c:v>-12.732182108280119</c:v>
                </c:pt>
                <c:pt idx="800">
                  <c:v>-12.742939491993651</c:v>
                </c:pt>
                <c:pt idx="801">
                  <c:v>-12.753696887982683</c:v>
                </c:pt>
                <c:pt idx="802">
                  <c:v>-12.76445429624693</c:v>
                </c:pt>
                <c:pt idx="803">
                  <c:v>-12.775211716786105</c:v>
                </c:pt>
                <c:pt idx="804">
                  <c:v>-12.785969149599921</c:v>
                </c:pt>
                <c:pt idx="805">
                  <c:v>-12.796726594688092</c:v>
                </c:pt>
                <c:pt idx="806">
                  <c:v>-12.807484052050331</c:v>
                </c:pt>
                <c:pt idx="807">
                  <c:v>-12.818241521686351</c:v>
                </c:pt>
                <c:pt idx="808">
                  <c:v>-12.828999003595866</c:v>
                </c:pt>
                <c:pt idx="809">
                  <c:v>-12.839756497778589</c:v>
                </c:pt>
                <c:pt idx="810">
                  <c:v>-12.850514004234233</c:v>
                </c:pt>
                <c:pt idx="811">
                  <c:v>-12.861271522962511</c:v>
                </c:pt>
                <c:pt idx="812">
                  <c:v>-12.872029053963137</c:v>
                </c:pt>
                <c:pt idx="813">
                  <c:v>-12.882786597235825</c:v>
                </c:pt>
                <c:pt idx="814">
                  <c:v>-12.893544152780288</c:v>
                </c:pt>
                <c:pt idx="815">
                  <c:v>-12.904301720596239</c:v>
                </c:pt>
                <c:pt idx="816">
                  <c:v>-12.915059300683392</c:v>
                </c:pt>
                <c:pt idx="817">
                  <c:v>-12.925816893041461</c:v>
                </c:pt>
                <c:pt idx="818">
                  <c:v>-12.936574497670156</c:v>
                </c:pt>
                <c:pt idx="819">
                  <c:v>-12.947332114569194</c:v>
                </c:pt>
                <c:pt idx="820">
                  <c:v>-12.958089743738288</c:v>
                </c:pt>
                <c:pt idx="821">
                  <c:v>-12.968847385177149</c:v>
                </c:pt>
                <c:pt idx="822">
                  <c:v>-12.979605038885493</c:v>
                </c:pt>
                <c:pt idx="823">
                  <c:v>-12.990362704863033</c:v>
                </c:pt>
                <c:pt idx="824">
                  <c:v>-13.00112038310948</c:v>
                </c:pt>
                <c:pt idx="825">
                  <c:v>-13.011878073624551</c:v>
                </c:pt>
                <c:pt idx="826">
                  <c:v>-13.022635776407958</c:v>
                </c:pt>
                <c:pt idx="827">
                  <c:v>-13.033393491459412</c:v>
                </c:pt>
                <c:pt idx="828">
                  <c:v>-13.04415121877863</c:v>
                </c:pt>
                <c:pt idx="829">
                  <c:v>-13.054908958365324</c:v>
                </c:pt>
                <c:pt idx="830">
                  <c:v>-13.065666710219206</c:v>
                </c:pt>
                <c:pt idx="831">
                  <c:v>-13.076424474339992</c:v>
                </c:pt>
                <c:pt idx="832">
                  <c:v>-13.087182250727395</c:v>
                </c:pt>
                <c:pt idx="833">
                  <c:v>-13.097940039381125</c:v>
                </c:pt>
                <c:pt idx="834">
                  <c:v>-13.1086978403009</c:v>
                </c:pt>
                <c:pt idx="835">
                  <c:v>-13.119455653486432</c:v>
                </c:pt>
                <c:pt idx="836">
                  <c:v>-13.130213478937433</c:v>
                </c:pt>
                <c:pt idx="837">
                  <c:v>-13.140971316653618</c:v>
                </c:pt>
                <c:pt idx="838">
                  <c:v>-13.1517291666347</c:v>
                </c:pt>
                <c:pt idx="839">
                  <c:v>-13.162487028880392</c:v>
                </c:pt>
                <c:pt idx="840">
                  <c:v>-13.173244903390408</c:v>
                </c:pt>
                <c:pt idx="841">
                  <c:v>-13.184002790164461</c:v>
                </c:pt>
                <c:pt idx="842">
                  <c:v>-13.194760689202266</c:v>
                </c:pt>
                <c:pt idx="843">
                  <c:v>-13.205518600503535</c:v>
                </c:pt>
                <c:pt idx="844">
                  <c:v>-13.216276524067982</c:v>
                </c:pt>
                <c:pt idx="845">
                  <c:v>-13.227034459895322</c:v>
                </c:pt>
                <c:pt idx="846">
                  <c:v>-13.237792407985266</c:v>
                </c:pt>
                <c:pt idx="847">
                  <c:v>-13.248550368337527</c:v>
                </c:pt>
                <c:pt idx="848">
                  <c:v>-13.25930834095182</c:v>
                </c:pt>
                <c:pt idx="849">
                  <c:v>-13.270066325827859</c:v>
                </c:pt>
                <c:pt idx="850">
                  <c:v>-13.280824322965357</c:v>
                </c:pt>
                <c:pt idx="851">
                  <c:v>-13.291582332364028</c:v>
                </c:pt>
                <c:pt idx="852">
                  <c:v>-13.302340354023585</c:v>
                </c:pt>
                <c:pt idx="853">
                  <c:v>-13.313098387943741</c:v>
                </c:pt>
                <c:pt idx="854">
                  <c:v>-13.32385643412421</c:v>
                </c:pt>
                <c:pt idx="855">
                  <c:v>-13.334614492564706</c:v>
                </c:pt>
                <c:pt idx="856">
                  <c:v>-13.345372563264942</c:v>
                </c:pt>
                <c:pt idx="857">
                  <c:v>-13.356130646224631</c:v>
                </c:pt>
                <c:pt idx="858">
                  <c:v>-13.366888741443487</c:v>
                </c:pt>
                <c:pt idx="859">
                  <c:v>-13.377646848921223</c:v>
                </c:pt>
                <c:pt idx="860">
                  <c:v>-13.388404968657555</c:v>
                </c:pt>
                <c:pt idx="861">
                  <c:v>-13.399163100652194</c:v>
                </c:pt>
                <c:pt idx="862">
                  <c:v>-13.409921244904854</c:v>
                </c:pt>
                <c:pt idx="863">
                  <c:v>-13.420679401415249</c:v>
                </c:pt>
                <c:pt idx="864">
                  <c:v>-13.431437570183093</c:v>
                </c:pt>
                <c:pt idx="865">
                  <c:v>-13.442195751208098</c:v>
                </c:pt>
                <c:pt idx="866">
                  <c:v>-13.45295394448998</c:v>
                </c:pt>
                <c:pt idx="867">
                  <c:v>-13.463712150028451</c:v>
                </c:pt>
                <c:pt idx="868">
                  <c:v>-13.474470367823224</c:v>
                </c:pt>
                <c:pt idx="869">
                  <c:v>-13.485228597874015</c:v>
                </c:pt>
                <c:pt idx="870">
                  <c:v>-13.495986840180533</c:v>
                </c:pt>
                <c:pt idx="871">
                  <c:v>-13.506745094742497</c:v>
                </c:pt>
                <c:pt idx="872">
                  <c:v>-13.517503361559617</c:v>
                </c:pt>
                <c:pt idx="873">
                  <c:v>-13.528261640631609</c:v>
                </c:pt>
                <c:pt idx="874">
                  <c:v>-13.539019931958183</c:v>
                </c:pt>
                <c:pt idx="875">
                  <c:v>-13.549778235539057</c:v>
                </c:pt>
                <c:pt idx="876">
                  <c:v>-13.560536551373941</c:v>
                </c:pt>
                <c:pt idx="877">
                  <c:v>-13.571294879462551</c:v>
                </c:pt>
                <c:pt idx="878">
                  <c:v>-13.5820532198046</c:v>
                </c:pt>
                <c:pt idx="879">
                  <c:v>-13.5928115723998</c:v>
                </c:pt>
                <c:pt idx="880">
                  <c:v>-13.603569937247867</c:v>
                </c:pt>
                <c:pt idx="881">
                  <c:v>-13.614328314348514</c:v>
                </c:pt>
                <c:pt idx="882">
                  <c:v>-13.625086703701454</c:v>
                </c:pt>
                <c:pt idx="883">
                  <c:v>-13.6358451053064</c:v>
                </c:pt>
                <c:pt idx="884">
                  <c:v>-13.646603519163067</c:v>
                </c:pt>
                <c:pt idx="885">
                  <c:v>-13.657361945271168</c:v>
                </c:pt>
                <c:pt idx="886">
                  <c:v>-13.668120383630416</c:v>
                </c:pt>
                <c:pt idx="887">
                  <c:v>-13.678878834240527</c:v>
                </c:pt>
                <c:pt idx="888">
                  <c:v>-13.689637297101212</c:v>
                </c:pt>
                <c:pt idx="889">
                  <c:v>-13.700395772212186</c:v>
                </c:pt>
                <c:pt idx="890">
                  <c:v>-13.711154259573163</c:v>
                </c:pt>
                <c:pt idx="891">
                  <c:v>-13.721912759183857</c:v>
                </c:pt>
                <c:pt idx="892">
                  <c:v>-13.73267127104398</c:v>
                </c:pt>
                <c:pt idx="893">
                  <c:v>-13.743429795153245</c:v>
                </c:pt>
                <c:pt idx="894">
                  <c:v>-13.754188331511369</c:v>
                </c:pt>
                <c:pt idx="895">
                  <c:v>-13.764946880118062</c:v>
                </c:pt>
                <c:pt idx="896">
                  <c:v>-13.77570544097304</c:v>
                </c:pt>
                <c:pt idx="897">
                  <c:v>-13.786464014076016</c:v>
                </c:pt>
                <c:pt idx="898">
                  <c:v>-13.797222599426703</c:v>
                </c:pt>
                <c:pt idx="899">
                  <c:v>-13.807981197024818</c:v>
                </c:pt>
                <c:pt idx="900">
                  <c:v>-13.81873980687007</c:v>
                </c:pt>
                <c:pt idx="901">
                  <c:v>-13.829498428962177</c:v>
                </c:pt>
                <c:pt idx="902">
                  <c:v>-13.84025706330085</c:v>
                </c:pt>
                <c:pt idx="903">
                  <c:v>-13.851015709885804</c:v>
                </c:pt>
                <c:pt idx="904">
                  <c:v>-13.86177436871675</c:v>
                </c:pt>
                <c:pt idx="905">
                  <c:v>-13.872533039793405</c:v>
                </c:pt>
                <c:pt idx="906">
                  <c:v>-13.88329172311548</c:v>
                </c:pt>
                <c:pt idx="907">
                  <c:v>-13.894050418682692</c:v>
                </c:pt>
                <c:pt idx="908">
                  <c:v>-13.904809126494753</c:v>
                </c:pt>
                <c:pt idx="909">
                  <c:v>-13.915567846551376</c:v>
                </c:pt>
                <c:pt idx="910">
                  <c:v>-13.926326578852276</c:v>
                </c:pt>
                <c:pt idx="911">
                  <c:v>-13.937085323397165</c:v>
                </c:pt>
                <c:pt idx="912">
                  <c:v>-13.947844080185758</c:v>
                </c:pt>
                <c:pt idx="913">
                  <c:v>-13.958602849217769</c:v>
                </c:pt>
                <c:pt idx="914">
                  <c:v>-13.96936163049291</c:v>
                </c:pt>
                <c:pt idx="915">
                  <c:v>-13.980120424010899</c:v>
                </c:pt>
                <c:pt idx="916">
                  <c:v>-13.990879229771444</c:v>
                </c:pt>
                <c:pt idx="917">
                  <c:v>-14.001638047774263</c:v>
                </c:pt>
                <c:pt idx="918">
                  <c:v>-14.012396878019068</c:v>
                </c:pt>
                <c:pt idx="919">
                  <c:v>-14.023155720505573</c:v>
                </c:pt>
                <c:pt idx="920">
                  <c:v>-14.033914575233492</c:v>
                </c:pt>
                <c:pt idx="921">
                  <c:v>-14.044673442202539</c:v>
                </c:pt>
                <c:pt idx="922">
                  <c:v>-14.055432321412427</c:v>
                </c:pt>
                <c:pt idx="923">
                  <c:v>-14.06619121286287</c:v>
                </c:pt>
                <c:pt idx="924">
                  <c:v>-14.076950116553583</c:v>
                </c:pt>
                <c:pt idx="925">
                  <c:v>-14.087709032484279</c:v>
                </c:pt>
                <c:pt idx="926">
                  <c:v>-14.098467960654672</c:v>
                </c:pt>
                <c:pt idx="927">
                  <c:v>-14.109226901064474</c:v>
                </c:pt>
                <c:pt idx="928">
                  <c:v>-14.119985853713402</c:v>
                </c:pt>
                <c:pt idx="929">
                  <c:v>-14.130744818601167</c:v>
                </c:pt>
                <c:pt idx="930">
                  <c:v>-14.141503795727484</c:v>
                </c:pt>
                <c:pt idx="931">
                  <c:v>-14.152262785092066</c:v>
                </c:pt>
                <c:pt idx="932">
                  <c:v>-14.163021786694628</c:v>
                </c:pt>
                <c:pt idx="933">
                  <c:v>-14.173780800534884</c:v>
                </c:pt>
                <c:pt idx="934">
                  <c:v>-14.184539826612546</c:v>
                </c:pt>
                <c:pt idx="935">
                  <c:v>-14.195298864927329</c:v>
                </c:pt>
                <c:pt idx="936">
                  <c:v>-14.206057915478947</c:v>
                </c:pt>
                <c:pt idx="937">
                  <c:v>-14.216816978267113</c:v>
                </c:pt>
                <c:pt idx="938">
                  <c:v>-14.227576053291543</c:v>
                </c:pt>
                <c:pt idx="939">
                  <c:v>-14.238335140551948</c:v>
                </c:pt>
                <c:pt idx="940">
                  <c:v>-14.249094240048043</c:v>
                </c:pt>
                <c:pt idx="941">
                  <c:v>-14.259853351779542</c:v>
                </c:pt>
                <c:pt idx="942">
                  <c:v>-14.270612475746159</c:v>
                </c:pt>
                <c:pt idx="943">
                  <c:v>-14.281371611947607</c:v>
                </c:pt>
                <c:pt idx="944">
                  <c:v>-14.292130760383602</c:v>
                </c:pt>
                <c:pt idx="945">
                  <c:v>-14.302889921053856</c:v>
                </c:pt>
                <c:pt idx="946">
                  <c:v>-14.313649093958084</c:v>
                </c:pt>
                <c:pt idx="947">
                  <c:v>-14.324408279095998</c:v>
                </c:pt>
                <c:pt idx="948">
                  <c:v>-14.335167476467314</c:v>
                </c:pt>
                <c:pt idx="949">
                  <c:v>-14.345926686071744</c:v>
                </c:pt>
                <c:pt idx="950">
                  <c:v>-14.356685907909004</c:v>
                </c:pt>
                <c:pt idx="951">
                  <c:v>-14.367445141978806</c:v>
                </c:pt>
                <c:pt idx="952">
                  <c:v>-14.378204388280864</c:v>
                </c:pt>
                <c:pt idx="953">
                  <c:v>-14.388963646814892</c:v>
                </c:pt>
                <c:pt idx="954">
                  <c:v>-14.399722917580604</c:v>
                </c:pt>
                <c:pt idx="955">
                  <c:v>-14.410482200577716</c:v>
                </c:pt>
                <c:pt idx="956">
                  <c:v>-14.421241495805941</c:v>
                </c:pt>
                <c:pt idx="957">
                  <c:v>-14.432000803264989</c:v>
                </c:pt>
                <c:pt idx="958">
                  <c:v>-14.442760122954578</c:v>
                </c:pt>
                <c:pt idx="959">
                  <c:v>-14.453519454874421</c:v>
                </c:pt>
                <c:pt idx="960">
                  <c:v>-14.464278799024232</c:v>
                </c:pt>
                <c:pt idx="961">
                  <c:v>-14.475038155403725</c:v>
                </c:pt>
                <c:pt idx="962">
                  <c:v>-14.485797524012613</c:v>
                </c:pt>
                <c:pt idx="963">
                  <c:v>-14.49655690485061</c:v>
                </c:pt>
                <c:pt idx="964">
                  <c:v>-14.507316297917432</c:v>
                </c:pt>
                <c:pt idx="965">
                  <c:v>-14.518075703212791</c:v>
                </c:pt>
                <c:pt idx="966">
                  <c:v>-14.528835120736401</c:v>
                </c:pt>
                <c:pt idx="967">
                  <c:v>-14.539594550487976</c:v>
                </c:pt>
                <c:pt idx="968">
                  <c:v>-14.550353992467231</c:v>
                </c:pt>
                <c:pt idx="969">
                  <c:v>-14.561113446673879</c:v>
                </c:pt>
                <c:pt idx="970">
                  <c:v>-14.571872913107635</c:v>
                </c:pt>
                <c:pt idx="971">
                  <c:v>-14.582632391768211</c:v>
                </c:pt>
                <c:pt idx="972">
                  <c:v>-14.593391882655323</c:v>
                </c:pt>
                <c:pt idx="973">
                  <c:v>-14.604151385768684</c:v>
                </c:pt>
                <c:pt idx="974">
                  <c:v>-14.614910901108008</c:v>
                </c:pt>
                <c:pt idx="975">
                  <c:v>-14.625670428673009</c:v>
                </c:pt>
                <c:pt idx="976">
                  <c:v>-14.636429968463402</c:v>
                </c:pt>
                <c:pt idx="977">
                  <c:v>-14.647189520478898</c:v>
                </c:pt>
                <c:pt idx="978">
                  <c:v>-14.657949084719213</c:v>
                </c:pt>
                <c:pt idx="979">
                  <c:v>-14.668708661184063</c:v>
                </c:pt>
                <c:pt idx="980">
                  <c:v>-14.679468249873159</c:v>
                </c:pt>
                <c:pt idx="981">
                  <c:v>-14.690227850786215</c:v>
                </c:pt>
                <c:pt idx="982">
                  <c:v>-14.700987463922946</c:v>
                </c:pt>
                <c:pt idx="983">
                  <c:v>-14.711747089283067</c:v>
                </c:pt>
                <c:pt idx="984">
                  <c:v>-14.722506726866291</c:v>
                </c:pt>
                <c:pt idx="985">
                  <c:v>-14.733266376672331</c:v>
                </c:pt>
                <c:pt idx="986">
                  <c:v>-14.744026038700902</c:v>
                </c:pt>
                <c:pt idx="987">
                  <c:v>-14.754785712951719</c:v>
                </c:pt>
                <c:pt idx="988">
                  <c:v>-14.765545399424495</c:v>
                </c:pt>
                <c:pt idx="989">
                  <c:v>-14.776305098118943</c:v>
                </c:pt>
                <c:pt idx="990">
                  <c:v>-14.787064809034778</c:v>
                </c:pt>
                <c:pt idx="991">
                  <c:v>-14.797824532171715</c:v>
                </c:pt>
                <c:pt idx="992">
                  <c:v>-14.808584267529467</c:v>
                </c:pt>
                <c:pt idx="993">
                  <c:v>-14.819344015107747</c:v>
                </c:pt>
                <c:pt idx="994">
                  <c:v>-14.830103774906272</c:v>
                </c:pt>
                <c:pt idx="995">
                  <c:v>-14.840863546924753</c:v>
                </c:pt>
                <c:pt idx="996">
                  <c:v>-14.851623331162907</c:v>
                </c:pt>
                <c:pt idx="997">
                  <c:v>-14.862383127620445</c:v>
                </c:pt>
                <c:pt idx="998">
                  <c:v>-14.873142936297082</c:v>
                </c:pt>
                <c:pt idx="999">
                  <c:v>-14.883902757192534</c:v>
                </c:pt>
                <c:pt idx="1000">
                  <c:v>-14.894662590306512</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15.2</c:v>
                </c:pt>
                <c:pt idx="1">
                  <c:v>66.002737909104766</c:v>
                </c:pt>
                <c:pt idx="2">
                  <c:v>116.80547581820953</c:v>
                </c:pt>
                <c:pt idx="3">
                  <c:v>115.53682475549</c:v>
                </c:pt>
                <c:pt idx="4">
                  <c:v>116.80547581820953</c:v>
                </c:pt>
                <c:pt idx="5">
                  <c:v>112.10682475549</c:v>
                </c:pt>
                <c:pt idx="6">
                  <c:v>116.80547581820953</c:v>
                </c:pt>
              </c:numCache>
            </c:numRef>
          </c:xVal>
          <c:yVal>
            <c:numRef>
              <c:f>Trajecto!$C$132:$C$138</c:f>
              <c:numCache>
                <c:formatCode>0</c:formatCode>
                <c:ptCount val="7"/>
                <c:pt idx="0">
                  <c:v>1281.2198114506655</c:v>
                </c:pt>
                <c:pt idx="1">
                  <c:v>640.60990572533274</c:v>
                </c:pt>
                <c:pt idx="2">
                  <c:v>0</c:v>
                </c:pt>
                <c:pt idx="3">
                  <c:v>54.019943726225776</c:v>
                </c:pt>
                <c:pt idx="4">
                  <c:v>0</c:v>
                </c:pt>
                <c:pt idx="5">
                  <c:v>21.272610144437223</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0</c:v>
                </c:pt>
                <c:pt idx="1">
                  <c:v>0</c:v>
                </c:pt>
                <c:pt idx="2">
                  <c:v>0</c:v>
                </c:pt>
                <c:pt idx="3">
                  <c:v>0</c:v>
                </c:pt>
                <c:pt idx="4">
                  <c:v>0</c:v>
                </c:pt>
                <c:pt idx="5">
                  <c:v>0</c:v>
                </c:pt>
                <c:pt idx="6">
                  <c:v>0</c:v>
                </c:pt>
              </c:numCache>
            </c:numRef>
          </c:xVal>
          <c:yVal>
            <c:numRef>
              <c:f>Trajecto!$C$149:$C$155</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33.500000000000185</c:v>
                </c:pt>
                <c:pt idx="380">
                  <c:v>33.600000000000186</c:v>
                </c:pt>
                <c:pt idx="381">
                  <c:v>33.700000000000188</c:v>
                </c:pt>
                <c:pt idx="382">
                  <c:v>33.800000000000189</c:v>
                </c:pt>
                <c:pt idx="383">
                  <c:v>33.90000000000019</c:v>
                </c:pt>
                <c:pt idx="384">
                  <c:v>34.000000000000192</c:v>
                </c:pt>
                <c:pt idx="385">
                  <c:v>34.100000000000193</c:v>
                </c:pt>
                <c:pt idx="386">
                  <c:v>34.200000000000195</c:v>
                </c:pt>
                <c:pt idx="387">
                  <c:v>34.300000000000196</c:v>
                </c:pt>
                <c:pt idx="388">
                  <c:v>34.300100000000199</c:v>
                </c:pt>
                <c:pt idx="389">
                  <c:v>34.300200000000203</c:v>
                </c:pt>
                <c:pt idx="390">
                  <c:v>34.300300000000206</c:v>
                </c:pt>
                <c:pt idx="391">
                  <c:v>34.300400000000209</c:v>
                </c:pt>
                <c:pt idx="392">
                  <c:v>34.300500000000213</c:v>
                </c:pt>
                <c:pt idx="393">
                  <c:v>34.300600000000216</c:v>
                </c:pt>
                <c:pt idx="394">
                  <c:v>34.300700000000219</c:v>
                </c:pt>
                <c:pt idx="395">
                  <c:v>34.300800000000223</c:v>
                </c:pt>
                <c:pt idx="396">
                  <c:v>34.300900000000226</c:v>
                </c:pt>
                <c:pt idx="397">
                  <c:v>34.301000000000229</c:v>
                </c:pt>
                <c:pt idx="398">
                  <c:v>34.301100000000233</c:v>
                </c:pt>
                <c:pt idx="399">
                  <c:v>34.301200000000236</c:v>
                </c:pt>
                <c:pt idx="400">
                  <c:v>34.301300000000239</c:v>
                </c:pt>
                <c:pt idx="401">
                  <c:v>34.301400000000243</c:v>
                </c:pt>
                <c:pt idx="402">
                  <c:v>34.301500000000246</c:v>
                </c:pt>
                <c:pt idx="403">
                  <c:v>34.301600000000249</c:v>
                </c:pt>
                <c:pt idx="404">
                  <c:v>34.301700000000253</c:v>
                </c:pt>
                <c:pt idx="405">
                  <c:v>34.301800000000256</c:v>
                </c:pt>
                <c:pt idx="406">
                  <c:v>34.301900000000259</c:v>
                </c:pt>
                <c:pt idx="407">
                  <c:v>34.302000000000263</c:v>
                </c:pt>
                <c:pt idx="408">
                  <c:v>34.302100000000266</c:v>
                </c:pt>
                <c:pt idx="409">
                  <c:v>34.302200000000269</c:v>
                </c:pt>
                <c:pt idx="410">
                  <c:v>34.302300000000272</c:v>
                </c:pt>
                <c:pt idx="411">
                  <c:v>34.302400000000276</c:v>
                </c:pt>
                <c:pt idx="412">
                  <c:v>34.302500000000279</c:v>
                </c:pt>
                <c:pt idx="413">
                  <c:v>34.302600000000282</c:v>
                </c:pt>
                <c:pt idx="414">
                  <c:v>34.302700000000286</c:v>
                </c:pt>
                <c:pt idx="415">
                  <c:v>34.302800000000289</c:v>
                </c:pt>
                <c:pt idx="416">
                  <c:v>34.302900000000292</c:v>
                </c:pt>
                <c:pt idx="417">
                  <c:v>34.303000000000296</c:v>
                </c:pt>
                <c:pt idx="418">
                  <c:v>34.303100000000299</c:v>
                </c:pt>
                <c:pt idx="419">
                  <c:v>34.303200000000302</c:v>
                </c:pt>
                <c:pt idx="420">
                  <c:v>34.303300000000306</c:v>
                </c:pt>
                <c:pt idx="421">
                  <c:v>34.303400000000309</c:v>
                </c:pt>
                <c:pt idx="422">
                  <c:v>34.303500000000312</c:v>
                </c:pt>
                <c:pt idx="423">
                  <c:v>34.303600000000316</c:v>
                </c:pt>
                <c:pt idx="424">
                  <c:v>34.303700000000319</c:v>
                </c:pt>
                <c:pt idx="425">
                  <c:v>34.303800000000322</c:v>
                </c:pt>
                <c:pt idx="426">
                  <c:v>34.303900000000326</c:v>
                </c:pt>
                <c:pt idx="427">
                  <c:v>34.304000000000329</c:v>
                </c:pt>
                <c:pt idx="428">
                  <c:v>34.304100000000332</c:v>
                </c:pt>
                <c:pt idx="429">
                  <c:v>34.304200000000336</c:v>
                </c:pt>
                <c:pt idx="430">
                  <c:v>34.304300000000339</c:v>
                </c:pt>
                <c:pt idx="431">
                  <c:v>34.304400000000342</c:v>
                </c:pt>
                <c:pt idx="432">
                  <c:v>34.304500000000345</c:v>
                </c:pt>
                <c:pt idx="433">
                  <c:v>34.304600000000349</c:v>
                </c:pt>
                <c:pt idx="434">
                  <c:v>34.304700000000352</c:v>
                </c:pt>
                <c:pt idx="435">
                  <c:v>34.304800000000355</c:v>
                </c:pt>
                <c:pt idx="436">
                  <c:v>34.304900000000359</c:v>
                </c:pt>
                <c:pt idx="437">
                  <c:v>34.305000000000362</c:v>
                </c:pt>
                <c:pt idx="438">
                  <c:v>34.305100000000365</c:v>
                </c:pt>
                <c:pt idx="439">
                  <c:v>34.305200000000369</c:v>
                </c:pt>
                <c:pt idx="440">
                  <c:v>34.305300000000372</c:v>
                </c:pt>
                <c:pt idx="441">
                  <c:v>34.305400000000375</c:v>
                </c:pt>
                <c:pt idx="442">
                  <c:v>34.305500000000379</c:v>
                </c:pt>
                <c:pt idx="443">
                  <c:v>34.305600000000382</c:v>
                </c:pt>
                <c:pt idx="444">
                  <c:v>34.305700000000385</c:v>
                </c:pt>
                <c:pt idx="445">
                  <c:v>34.305800000000389</c:v>
                </c:pt>
                <c:pt idx="446">
                  <c:v>34.305900000000392</c:v>
                </c:pt>
                <c:pt idx="447">
                  <c:v>34.306000000000395</c:v>
                </c:pt>
                <c:pt idx="448">
                  <c:v>34.306100000000399</c:v>
                </c:pt>
                <c:pt idx="449">
                  <c:v>34.306200000000402</c:v>
                </c:pt>
                <c:pt idx="450">
                  <c:v>34.306300000000405</c:v>
                </c:pt>
                <c:pt idx="451">
                  <c:v>34.306400000000409</c:v>
                </c:pt>
                <c:pt idx="452">
                  <c:v>34.306500000000412</c:v>
                </c:pt>
                <c:pt idx="453">
                  <c:v>34.306600000000415</c:v>
                </c:pt>
                <c:pt idx="454">
                  <c:v>34.306700000000419</c:v>
                </c:pt>
                <c:pt idx="455">
                  <c:v>34.306800000000422</c:v>
                </c:pt>
                <c:pt idx="456">
                  <c:v>34.306900000000425</c:v>
                </c:pt>
                <c:pt idx="457">
                  <c:v>34.307000000000428</c:v>
                </c:pt>
                <c:pt idx="458">
                  <c:v>34.307100000000432</c:v>
                </c:pt>
                <c:pt idx="459">
                  <c:v>34.307200000000435</c:v>
                </c:pt>
                <c:pt idx="460">
                  <c:v>34.307300000000438</c:v>
                </c:pt>
                <c:pt idx="461">
                  <c:v>34.307400000000442</c:v>
                </c:pt>
                <c:pt idx="462">
                  <c:v>34.307500000000445</c:v>
                </c:pt>
                <c:pt idx="463">
                  <c:v>34.307600000000448</c:v>
                </c:pt>
                <c:pt idx="464">
                  <c:v>34.307700000000452</c:v>
                </c:pt>
                <c:pt idx="465">
                  <c:v>34.307800000000455</c:v>
                </c:pt>
                <c:pt idx="466">
                  <c:v>34.307900000000458</c:v>
                </c:pt>
                <c:pt idx="467">
                  <c:v>34.308000000000462</c:v>
                </c:pt>
                <c:pt idx="468">
                  <c:v>34.308100000000465</c:v>
                </c:pt>
                <c:pt idx="469">
                  <c:v>34.308200000000468</c:v>
                </c:pt>
                <c:pt idx="470">
                  <c:v>34.308300000000472</c:v>
                </c:pt>
                <c:pt idx="471">
                  <c:v>34.308400000000475</c:v>
                </c:pt>
                <c:pt idx="472">
                  <c:v>34.308500000000478</c:v>
                </c:pt>
                <c:pt idx="473">
                  <c:v>34.308600000000482</c:v>
                </c:pt>
                <c:pt idx="474">
                  <c:v>34.308700000000485</c:v>
                </c:pt>
                <c:pt idx="475">
                  <c:v>34.308800000000488</c:v>
                </c:pt>
                <c:pt idx="476">
                  <c:v>34.308900000000492</c:v>
                </c:pt>
                <c:pt idx="477">
                  <c:v>34.309000000000495</c:v>
                </c:pt>
                <c:pt idx="478">
                  <c:v>34.309100000000498</c:v>
                </c:pt>
                <c:pt idx="479">
                  <c:v>34.309200000000502</c:v>
                </c:pt>
                <c:pt idx="480">
                  <c:v>34.309300000000505</c:v>
                </c:pt>
                <c:pt idx="481">
                  <c:v>34.309400000000508</c:v>
                </c:pt>
                <c:pt idx="482">
                  <c:v>34.309500000000511</c:v>
                </c:pt>
                <c:pt idx="483">
                  <c:v>34.309600000000515</c:v>
                </c:pt>
                <c:pt idx="484">
                  <c:v>34.309700000000518</c:v>
                </c:pt>
                <c:pt idx="485">
                  <c:v>34.309800000000521</c:v>
                </c:pt>
                <c:pt idx="486">
                  <c:v>34.309900000000525</c:v>
                </c:pt>
                <c:pt idx="487">
                  <c:v>34.310000000000528</c:v>
                </c:pt>
                <c:pt idx="488">
                  <c:v>34.310100000000531</c:v>
                </c:pt>
                <c:pt idx="489">
                  <c:v>34.310200000000535</c:v>
                </c:pt>
                <c:pt idx="490">
                  <c:v>34.310300000000538</c:v>
                </c:pt>
                <c:pt idx="491">
                  <c:v>34.310400000000541</c:v>
                </c:pt>
                <c:pt idx="492">
                  <c:v>34.310500000000545</c:v>
                </c:pt>
                <c:pt idx="493">
                  <c:v>34.310600000000548</c:v>
                </c:pt>
                <c:pt idx="494">
                  <c:v>34.310700000000551</c:v>
                </c:pt>
                <c:pt idx="495">
                  <c:v>34.310800000000555</c:v>
                </c:pt>
                <c:pt idx="496">
                  <c:v>34.310900000000558</c:v>
                </c:pt>
                <c:pt idx="497">
                  <c:v>34.311000000000561</c:v>
                </c:pt>
                <c:pt idx="498">
                  <c:v>34.311100000000565</c:v>
                </c:pt>
                <c:pt idx="499">
                  <c:v>34.311200000000568</c:v>
                </c:pt>
                <c:pt idx="500">
                  <c:v>34.311300000000571</c:v>
                </c:pt>
                <c:pt idx="501">
                  <c:v>34.311400000000575</c:v>
                </c:pt>
                <c:pt idx="502">
                  <c:v>34.311500000000578</c:v>
                </c:pt>
                <c:pt idx="503">
                  <c:v>34.311600000000581</c:v>
                </c:pt>
                <c:pt idx="504">
                  <c:v>34.311700000000585</c:v>
                </c:pt>
                <c:pt idx="505">
                  <c:v>34.311800000000588</c:v>
                </c:pt>
                <c:pt idx="506">
                  <c:v>34.311900000000591</c:v>
                </c:pt>
                <c:pt idx="507">
                  <c:v>34.312000000000594</c:v>
                </c:pt>
                <c:pt idx="508">
                  <c:v>34.312100000000598</c:v>
                </c:pt>
                <c:pt idx="509">
                  <c:v>34.312200000000601</c:v>
                </c:pt>
                <c:pt idx="510">
                  <c:v>34.312300000000604</c:v>
                </c:pt>
                <c:pt idx="511">
                  <c:v>34.312400000000608</c:v>
                </c:pt>
                <c:pt idx="512">
                  <c:v>34.312500000000611</c:v>
                </c:pt>
                <c:pt idx="513">
                  <c:v>34.312600000000614</c:v>
                </c:pt>
                <c:pt idx="514">
                  <c:v>34.312700000000618</c:v>
                </c:pt>
                <c:pt idx="515">
                  <c:v>34.312800000000621</c:v>
                </c:pt>
                <c:pt idx="516">
                  <c:v>34.312900000000624</c:v>
                </c:pt>
                <c:pt idx="517">
                  <c:v>34.313000000000628</c:v>
                </c:pt>
                <c:pt idx="518">
                  <c:v>34.313100000000631</c:v>
                </c:pt>
                <c:pt idx="519">
                  <c:v>34.313200000000634</c:v>
                </c:pt>
                <c:pt idx="520">
                  <c:v>34.313300000000638</c:v>
                </c:pt>
                <c:pt idx="521">
                  <c:v>34.313400000000641</c:v>
                </c:pt>
                <c:pt idx="522">
                  <c:v>34.313500000000644</c:v>
                </c:pt>
                <c:pt idx="523">
                  <c:v>34.313600000000648</c:v>
                </c:pt>
                <c:pt idx="524">
                  <c:v>34.313700000000651</c:v>
                </c:pt>
                <c:pt idx="525">
                  <c:v>34.313800000000654</c:v>
                </c:pt>
                <c:pt idx="526">
                  <c:v>34.313900000000658</c:v>
                </c:pt>
                <c:pt idx="527">
                  <c:v>34.314000000000661</c:v>
                </c:pt>
                <c:pt idx="528">
                  <c:v>34.314100000000664</c:v>
                </c:pt>
                <c:pt idx="529">
                  <c:v>34.314200000000668</c:v>
                </c:pt>
                <c:pt idx="530">
                  <c:v>34.314300000000671</c:v>
                </c:pt>
                <c:pt idx="531">
                  <c:v>34.314400000000674</c:v>
                </c:pt>
                <c:pt idx="532">
                  <c:v>34.314500000000677</c:v>
                </c:pt>
                <c:pt idx="533">
                  <c:v>34.314600000000681</c:v>
                </c:pt>
                <c:pt idx="534">
                  <c:v>34.314700000000684</c:v>
                </c:pt>
                <c:pt idx="535">
                  <c:v>34.314800000000687</c:v>
                </c:pt>
                <c:pt idx="536">
                  <c:v>34.314900000000691</c:v>
                </c:pt>
                <c:pt idx="537">
                  <c:v>34.315000000000694</c:v>
                </c:pt>
                <c:pt idx="538">
                  <c:v>34.315100000000697</c:v>
                </c:pt>
                <c:pt idx="539">
                  <c:v>34.315200000000701</c:v>
                </c:pt>
                <c:pt idx="540">
                  <c:v>34.315300000000704</c:v>
                </c:pt>
                <c:pt idx="541">
                  <c:v>34.315400000000707</c:v>
                </c:pt>
                <c:pt idx="542">
                  <c:v>34.315500000000711</c:v>
                </c:pt>
                <c:pt idx="543">
                  <c:v>34.315600000000714</c:v>
                </c:pt>
                <c:pt idx="544">
                  <c:v>34.315700000000717</c:v>
                </c:pt>
                <c:pt idx="545">
                  <c:v>34.315800000000721</c:v>
                </c:pt>
                <c:pt idx="546">
                  <c:v>34.315900000000724</c:v>
                </c:pt>
                <c:pt idx="547">
                  <c:v>34.316000000000727</c:v>
                </c:pt>
                <c:pt idx="548">
                  <c:v>34.316100000000731</c:v>
                </c:pt>
                <c:pt idx="549">
                  <c:v>34.316200000000734</c:v>
                </c:pt>
                <c:pt idx="550">
                  <c:v>34.316300000000737</c:v>
                </c:pt>
                <c:pt idx="551">
                  <c:v>34.316400000000741</c:v>
                </c:pt>
                <c:pt idx="552">
                  <c:v>34.316500000000744</c:v>
                </c:pt>
                <c:pt idx="553">
                  <c:v>34.316600000000747</c:v>
                </c:pt>
                <c:pt idx="554">
                  <c:v>34.31670000000075</c:v>
                </c:pt>
                <c:pt idx="555">
                  <c:v>34.316800000000754</c:v>
                </c:pt>
                <c:pt idx="556">
                  <c:v>34.316900000000757</c:v>
                </c:pt>
                <c:pt idx="557">
                  <c:v>34.31700000000076</c:v>
                </c:pt>
                <c:pt idx="558">
                  <c:v>34.317100000000764</c:v>
                </c:pt>
                <c:pt idx="559">
                  <c:v>34.317200000000767</c:v>
                </c:pt>
                <c:pt idx="560">
                  <c:v>34.31730000000077</c:v>
                </c:pt>
                <c:pt idx="561">
                  <c:v>34.317400000000774</c:v>
                </c:pt>
                <c:pt idx="562">
                  <c:v>34.317500000000777</c:v>
                </c:pt>
                <c:pt idx="563">
                  <c:v>34.31760000000078</c:v>
                </c:pt>
                <c:pt idx="564">
                  <c:v>34.317700000000784</c:v>
                </c:pt>
                <c:pt idx="565">
                  <c:v>34.317800000000787</c:v>
                </c:pt>
                <c:pt idx="566">
                  <c:v>34.31790000000079</c:v>
                </c:pt>
                <c:pt idx="567">
                  <c:v>34.318000000000794</c:v>
                </c:pt>
                <c:pt idx="568">
                  <c:v>34.318100000000797</c:v>
                </c:pt>
                <c:pt idx="569">
                  <c:v>34.3182000000008</c:v>
                </c:pt>
                <c:pt idx="570">
                  <c:v>34.318300000000804</c:v>
                </c:pt>
                <c:pt idx="571">
                  <c:v>34.318400000000807</c:v>
                </c:pt>
                <c:pt idx="572">
                  <c:v>34.31850000000081</c:v>
                </c:pt>
                <c:pt idx="573">
                  <c:v>34.318600000000814</c:v>
                </c:pt>
                <c:pt idx="574">
                  <c:v>34.318700000000817</c:v>
                </c:pt>
                <c:pt idx="575">
                  <c:v>34.31880000000082</c:v>
                </c:pt>
                <c:pt idx="576">
                  <c:v>34.318900000000824</c:v>
                </c:pt>
                <c:pt idx="577">
                  <c:v>34.319000000000827</c:v>
                </c:pt>
                <c:pt idx="578">
                  <c:v>34.31910000000083</c:v>
                </c:pt>
                <c:pt idx="579">
                  <c:v>34.319200000000833</c:v>
                </c:pt>
                <c:pt idx="580">
                  <c:v>34.319300000000837</c:v>
                </c:pt>
                <c:pt idx="581">
                  <c:v>34.31940000000084</c:v>
                </c:pt>
                <c:pt idx="582">
                  <c:v>34.319500000000843</c:v>
                </c:pt>
                <c:pt idx="583">
                  <c:v>34.319600000000847</c:v>
                </c:pt>
                <c:pt idx="584">
                  <c:v>34.31970000000085</c:v>
                </c:pt>
                <c:pt idx="585">
                  <c:v>34.319800000000853</c:v>
                </c:pt>
                <c:pt idx="586">
                  <c:v>34.319900000000857</c:v>
                </c:pt>
                <c:pt idx="587">
                  <c:v>34.32000000000086</c:v>
                </c:pt>
                <c:pt idx="588">
                  <c:v>34.320100000000863</c:v>
                </c:pt>
                <c:pt idx="589">
                  <c:v>34.320200000000867</c:v>
                </c:pt>
                <c:pt idx="590">
                  <c:v>34.32030000000087</c:v>
                </c:pt>
                <c:pt idx="591">
                  <c:v>34.320400000000873</c:v>
                </c:pt>
                <c:pt idx="592">
                  <c:v>34.320500000000877</c:v>
                </c:pt>
                <c:pt idx="593">
                  <c:v>34.32060000000088</c:v>
                </c:pt>
                <c:pt idx="594">
                  <c:v>34.320700000000883</c:v>
                </c:pt>
                <c:pt idx="595">
                  <c:v>34.320800000000887</c:v>
                </c:pt>
                <c:pt idx="596">
                  <c:v>34.32090000000089</c:v>
                </c:pt>
                <c:pt idx="597">
                  <c:v>34.321000000000893</c:v>
                </c:pt>
                <c:pt idx="598">
                  <c:v>34.321100000000897</c:v>
                </c:pt>
                <c:pt idx="599">
                  <c:v>34.3212000000009</c:v>
                </c:pt>
                <c:pt idx="600">
                  <c:v>34.321300000000903</c:v>
                </c:pt>
                <c:pt idx="601">
                  <c:v>34.321400000000907</c:v>
                </c:pt>
                <c:pt idx="602">
                  <c:v>34.32150000000091</c:v>
                </c:pt>
                <c:pt idx="603">
                  <c:v>34.321600000000913</c:v>
                </c:pt>
                <c:pt idx="604">
                  <c:v>34.321700000000916</c:v>
                </c:pt>
                <c:pt idx="605">
                  <c:v>34.32180000000092</c:v>
                </c:pt>
                <c:pt idx="606">
                  <c:v>34.321900000000923</c:v>
                </c:pt>
                <c:pt idx="607">
                  <c:v>34.322000000000926</c:v>
                </c:pt>
                <c:pt idx="608">
                  <c:v>34.32210000000093</c:v>
                </c:pt>
                <c:pt idx="609">
                  <c:v>34.322200000000933</c:v>
                </c:pt>
                <c:pt idx="610">
                  <c:v>34.322300000000936</c:v>
                </c:pt>
                <c:pt idx="611">
                  <c:v>34.32240000000094</c:v>
                </c:pt>
                <c:pt idx="612">
                  <c:v>34.322500000000943</c:v>
                </c:pt>
                <c:pt idx="613">
                  <c:v>34.322600000000946</c:v>
                </c:pt>
                <c:pt idx="614">
                  <c:v>34.32270000000095</c:v>
                </c:pt>
                <c:pt idx="615">
                  <c:v>34.322800000000953</c:v>
                </c:pt>
                <c:pt idx="616">
                  <c:v>34.322900000000956</c:v>
                </c:pt>
                <c:pt idx="617">
                  <c:v>34.32300000000096</c:v>
                </c:pt>
                <c:pt idx="618">
                  <c:v>34.323100000000963</c:v>
                </c:pt>
                <c:pt idx="619">
                  <c:v>34.323200000000966</c:v>
                </c:pt>
                <c:pt idx="620">
                  <c:v>34.32330000000097</c:v>
                </c:pt>
                <c:pt idx="621">
                  <c:v>34.323400000000973</c:v>
                </c:pt>
                <c:pt idx="622">
                  <c:v>34.323500000000976</c:v>
                </c:pt>
                <c:pt idx="623">
                  <c:v>34.32360000000098</c:v>
                </c:pt>
                <c:pt idx="624">
                  <c:v>34.323700000000983</c:v>
                </c:pt>
                <c:pt idx="625">
                  <c:v>34.323800000000986</c:v>
                </c:pt>
                <c:pt idx="626">
                  <c:v>34.32390000000099</c:v>
                </c:pt>
                <c:pt idx="627">
                  <c:v>34.324000000000993</c:v>
                </c:pt>
                <c:pt idx="628">
                  <c:v>34.324100000000996</c:v>
                </c:pt>
                <c:pt idx="629">
                  <c:v>34.324200000000999</c:v>
                </c:pt>
                <c:pt idx="630">
                  <c:v>34.324300000001003</c:v>
                </c:pt>
                <c:pt idx="631">
                  <c:v>34.324400000001006</c:v>
                </c:pt>
                <c:pt idx="632">
                  <c:v>34.324500000001009</c:v>
                </c:pt>
                <c:pt idx="633">
                  <c:v>34.324600000001013</c:v>
                </c:pt>
                <c:pt idx="634">
                  <c:v>34.324700000001016</c:v>
                </c:pt>
                <c:pt idx="635">
                  <c:v>34.324800000001019</c:v>
                </c:pt>
                <c:pt idx="636">
                  <c:v>34.324900000001023</c:v>
                </c:pt>
                <c:pt idx="637">
                  <c:v>34.325000000001026</c:v>
                </c:pt>
                <c:pt idx="638">
                  <c:v>34.325100000001029</c:v>
                </c:pt>
                <c:pt idx="639">
                  <c:v>34.325200000001033</c:v>
                </c:pt>
                <c:pt idx="640">
                  <c:v>34.325300000001036</c:v>
                </c:pt>
                <c:pt idx="641">
                  <c:v>34.325400000001039</c:v>
                </c:pt>
                <c:pt idx="642">
                  <c:v>34.325500000001043</c:v>
                </c:pt>
                <c:pt idx="643">
                  <c:v>34.325600000001046</c:v>
                </c:pt>
                <c:pt idx="644">
                  <c:v>34.325700000001049</c:v>
                </c:pt>
                <c:pt idx="645">
                  <c:v>34.325800000001053</c:v>
                </c:pt>
                <c:pt idx="646">
                  <c:v>34.325900000001056</c:v>
                </c:pt>
                <c:pt idx="647">
                  <c:v>34.326000000001059</c:v>
                </c:pt>
                <c:pt idx="648">
                  <c:v>34.326100000001063</c:v>
                </c:pt>
                <c:pt idx="649">
                  <c:v>34.326200000001066</c:v>
                </c:pt>
                <c:pt idx="650">
                  <c:v>34.326300000001069</c:v>
                </c:pt>
                <c:pt idx="651">
                  <c:v>34.326400000001072</c:v>
                </c:pt>
                <c:pt idx="652">
                  <c:v>34.326500000001076</c:v>
                </c:pt>
                <c:pt idx="653">
                  <c:v>34.326600000001079</c:v>
                </c:pt>
                <c:pt idx="654">
                  <c:v>34.326700000001082</c:v>
                </c:pt>
                <c:pt idx="655">
                  <c:v>34.326800000001086</c:v>
                </c:pt>
                <c:pt idx="656">
                  <c:v>34.326900000001089</c:v>
                </c:pt>
                <c:pt idx="657">
                  <c:v>34.327000000001092</c:v>
                </c:pt>
                <c:pt idx="658">
                  <c:v>34.327100000001096</c:v>
                </c:pt>
                <c:pt idx="659">
                  <c:v>34.327200000001099</c:v>
                </c:pt>
                <c:pt idx="660">
                  <c:v>34.327300000001102</c:v>
                </c:pt>
                <c:pt idx="661">
                  <c:v>34.327400000001106</c:v>
                </c:pt>
                <c:pt idx="662">
                  <c:v>34.327500000001109</c:v>
                </c:pt>
                <c:pt idx="663">
                  <c:v>34.327600000001112</c:v>
                </c:pt>
                <c:pt idx="664">
                  <c:v>34.327700000001116</c:v>
                </c:pt>
                <c:pt idx="665">
                  <c:v>34.327800000001119</c:v>
                </c:pt>
                <c:pt idx="666">
                  <c:v>34.327900000001122</c:v>
                </c:pt>
                <c:pt idx="667">
                  <c:v>34.328000000001126</c:v>
                </c:pt>
                <c:pt idx="668">
                  <c:v>34.328100000001129</c:v>
                </c:pt>
                <c:pt idx="669">
                  <c:v>34.328200000001132</c:v>
                </c:pt>
                <c:pt idx="670">
                  <c:v>34.328300000001136</c:v>
                </c:pt>
                <c:pt idx="671">
                  <c:v>34.328400000001139</c:v>
                </c:pt>
                <c:pt idx="672">
                  <c:v>34.328500000001142</c:v>
                </c:pt>
                <c:pt idx="673">
                  <c:v>34.328600000001146</c:v>
                </c:pt>
                <c:pt idx="674">
                  <c:v>34.328700000001149</c:v>
                </c:pt>
                <c:pt idx="675">
                  <c:v>34.328800000001152</c:v>
                </c:pt>
                <c:pt idx="676">
                  <c:v>34.328900000001155</c:v>
                </c:pt>
                <c:pt idx="677">
                  <c:v>34.329000000001159</c:v>
                </c:pt>
                <c:pt idx="678">
                  <c:v>34.329100000001162</c:v>
                </c:pt>
                <c:pt idx="679">
                  <c:v>34.329200000001165</c:v>
                </c:pt>
                <c:pt idx="680">
                  <c:v>34.329300000001169</c:v>
                </c:pt>
                <c:pt idx="681">
                  <c:v>34.329400000001172</c:v>
                </c:pt>
                <c:pt idx="682">
                  <c:v>34.329500000001175</c:v>
                </c:pt>
                <c:pt idx="683">
                  <c:v>34.329600000001179</c:v>
                </c:pt>
                <c:pt idx="684">
                  <c:v>34.329700000001182</c:v>
                </c:pt>
                <c:pt idx="685">
                  <c:v>34.329800000001185</c:v>
                </c:pt>
                <c:pt idx="686">
                  <c:v>34.329900000001189</c:v>
                </c:pt>
                <c:pt idx="687">
                  <c:v>34.330000000001192</c:v>
                </c:pt>
                <c:pt idx="688">
                  <c:v>34.330100000001195</c:v>
                </c:pt>
                <c:pt idx="689">
                  <c:v>34.330200000001199</c:v>
                </c:pt>
                <c:pt idx="690">
                  <c:v>34.330300000001202</c:v>
                </c:pt>
                <c:pt idx="691">
                  <c:v>34.330400000001205</c:v>
                </c:pt>
                <c:pt idx="692">
                  <c:v>34.330500000001209</c:v>
                </c:pt>
                <c:pt idx="693">
                  <c:v>34.330600000001212</c:v>
                </c:pt>
                <c:pt idx="694">
                  <c:v>34.330700000001215</c:v>
                </c:pt>
                <c:pt idx="695">
                  <c:v>34.330800000001219</c:v>
                </c:pt>
                <c:pt idx="696">
                  <c:v>34.330900000001222</c:v>
                </c:pt>
                <c:pt idx="697">
                  <c:v>34.331000000001225</c:v>
                </c:pt>
                <c:pt idx="698">
                  <c:v>34.331100000001229</c:v>
                </c:pt>
                <c:pt idx="699">
                  <c:v>34.331200000001232</c:v>
                </c:pt>
                <c:pt idx="700">
                  <c:v>34.331300000001235</c:v>
                </c:pt>
                <c:pt idx="701">
                  <c:v>34.331400000001238</c:v>
                </c:pt>
                <c:pt idx="702">
                  <c:v>34.331500000001242</c:v>
                </c:pt>
                <c:pt idx="703">
                  <c:v>34.331600000001245</c:v>
                </c:pt>
                <c:pt idx="704">
                  <c:v>34.331700000001248</c:v>
                </c:pt>
                <c:pt idx="705">
                  <c:v>34.331800000001252</c:v>
                </c:pt>
                <c:pt idx="706">
                  <c:v>34.331900000001255</c:v>
                </c:pt>
                <c:pt idx="707">
                  <c:v>34.332000000001258</c:v>
                </c:pt>
                <c:pt idx="708">
                  <c:v>34.332100000001262</c:v>
                </c:pt>
                <c:pt idx="709">
                  <c:v>34.332200000001265</c:v>
                </c:pt>
                <c:pt idx="710">
                  <c:v>34.332300000001268</c:v>
                </c:pt>
                <c:pt idx="711">
                  <c:v>34.332400000001272</c:v>
                </c:pt>
                <c:pt idx="712">
                  <c:v>34.332500000001275</c:v>
                </c:pt>
                <c:pt idx="713">
                  <c:v>34.332600000001278</c:v>
                </c:pt>
                <c:pt idx="714">
                  <c:v>34.332700000001282</c:v>
                </c:pt>
                <c:pt idx="715">
                  <c:v>34.332800000001285</c:v>
                </c:pt>
                <c:pt idx="716">
                  <c:v>34.332900000001288</c:v>
                </c:pt>
                <c:pt idx="717">
                  <c:v>34.333000000001292</c:v>
                </c:pt>
                <c:pt idx="718">
                  <c:v>34.333100000001295</c:v>
                </c:pt>
                <c:pt idx="719">
                  <c:v>34.333200000001298</c:v>
                </c:pt>
                <c:pt idx="720">
                  <c:v>34.333300000001302</c:v>
                </c:pt>
                <c:pt idx="721">
                  <c:v>34.333400000001305</c:v>
                </c:pt>
                <c:pt idx="722">
                  <c:v>34.333500000001308</c:v>
                </c:pt>
                <c:pt idx="723">
                  <c:v>34.333600000001312</c:v>
                </c:pt>
                <c:pt idx="724">
                  <c:v>34.333700000001315</c:v>
                </c:pt>
                <c:pt idx="725">
                  <c:v>34.333800000001318</c:v>
                </c:pt>
                <c:pt idx="726">
                  <c:v>34.333900000001321</c:v>
                </c:pt>
                <c:pt idx="727">
                  <c:v>34.334000000001325</c:v>
                </c:pt>
                <c:pt idx="728">
                  <c:v>34.334100000001328</c:v>
                </c:pt>
                <c:pt idx="729">
                  <c:v>34.334200000001331</c:v>
                </c:pt>
                <c:pt idx="730">
                  <c:v>34.334300000001335</c:v>
                </c:pt>
                <c:pt idx="731">
                  <c:v>34.334400000001338</c:v>
                </c:pt>
                <c:pt idx="732">
                  <c:v>34.334500000001341</c:v>
                </c:pt>
                <c:pt idx="733">
                  <c:v>34.334600000001345</c:v>
                </c:pt>
                <c:pt idx="734">
                  <c:v>34.334700000001348</c:v>
                </c:pt>
                <c:pt idx="735">
                  <c:v>34.334800000001351</c:v>
                </c:pt>
                <c:pt idx="736">
                  <c:v>34.334900000001355</c:v>
                </c:pt>
                <c:pt idx="737">
                  <c:v>34.335000000001358</c:v>
                </c:pt>
                <c:pt idx="738">
                  <c:v>34.335100000001361</c:v>
                </c:pt>
                <c:pt idx="739">
                  <c:v>34.335200000001365</c:v>
                </c:pt>
                <c:pt idx="740">
                  <c:v>34.335300000001368</c:v>
                </c:pt>
                <c:pt idx="741">
                  <c:v>34.335400000001371</c:v>
                </c:pt>
                <c:pt idx="742">
                  <c:v>34.335500000001375</c:v>
                </c:pt>
                <c:pt idx="743">
                  <c:v>34.335600000001378</c:v>
                </c:pt>
                <c:pt idx="744">
                  <c:v>34.335700000001381</c:v>
                </c:pt>
                <c:pt idx="745">
                  <c:v>34.335800000001385</c:v>
                </c:pt>
                <c:pt idx="746">
                  <c:v>34.335900000001388</c:v>
                </c:pt>
                <c:pt idx="747">
                  <c:v>34.336000000001391</c:v>
                </c:pt>
                <c:pt idx="748">
                  <c:v>34.336100000001395</c:v>
                </c:pt>
                <c:pt idx="749">
                  <c:v>34.336200000001398</c:v>
                </c:pt>
                <c:pt idx="750">
                  <c:v>34.336300000001401</c:v>
                </c:pt>
                <c:pt idx="751">
                  <c:v>34.336400000001404</c:v>
                </c:pt>
                <c:pt idx="752">
                  <c:v>34.336500000001408</c:v>
                </c:pt>
                <c:pt idx="753">
                  <c:v>34.336600000001411</c:v>
                </c:pt>
                <c:pt idx="754">
                  <c:v>34.336700000001414</c:v>
                </c:pt>
                <c:pt idx="755">
                  <c:v>34.336800000001418</c:v>
                </c:pt>
                <c:pt idx="756">
                  <c:v>34.336900000001421</c:v>
                </c:pt>
                <c:pt idx="757">
                  <c:v>34.337000000001424</c:v>
                </c:pt>
                <c:pt idx="758">
                  <c:v>34.337100000001428</c:v>
                </c:pt>
                <c:pt idx="759">
                  <c:v>34.337200000001431</c:v>
                </c:pt>
                <c:pt idx="760">
                  <c:v>34.337300000001434</c:v>
                </c:pt>
                <c:pt idx="761">
                  <c:v>34.337400000001438</c:v>
                </c:pt>
                <c:pt idx="762">
                  <c:v>34.337500000001441</c:v>
                </c:pt>
                <c:pt idx="763">
                  <c:v>34.337600000001444</c:v>
                </c:pt>
                <c:pt idx="764">
                  <c:v>34.337700000001448</c:v>
                </c:pt>
                <c:pt idx="765">
                  <c:v>34.337800000001451</c:v>
                </c:pt>
                <c:pt idx="766">
                  <c:v>34.337900000001454</c:v>
                </c:pt>
                <c:pt idx="767">
                  <c:v>34.338000000001458</c:v>
                </c:pt>
                <c:pt idx="768">
                  <c:v>34.338100000001461</c:v>
                </c:pt>
                <c:pt idx="769">
                  <c:v>34.338200000001464</c:v>
                </c:pt>
                <c:pt idx="770">
                  <c:v>34.338300000001468</c:v>
                </c:pt>
                <c:pt idx="771">
                  <c:v>34.338400000001471</c:v>
                </c:pt>
                <c:pt idx="772">
                  <c:v>34.338500000001474</c:v>
                </c:pt>
                <c:pt idx="773">
                  <c:v>34.338600000001477</c:v>
                </c:pt>
                <c:pt idx="774">
                  <c:v>34.338700000001481</c:v>
                </c:pt>
                <c:pt idx="775">
                  <c:v>34.338800000001484</c:v>
                </c:pt>
                <c:pt idx="776">
                  <c:v>34.338900000001487</c:v>
                </c:pt>
                <c:pt idx="777">
                  <c:v>34.339000000001491</c:v>
                </c:pt>
                <c:pt idx="778">
                  <c:v>34.339100000001494</c:v>
                </c:pt>
                <c:pt idx="779">
                  <c:v>34.339200000001497</c:v>
                </c:pt>
                <c:pt idx="780">
                  <c:v>34.339300000001501</c:v>
                </c:pt>
                <c:pt idx="781">
                  <c:v>34.339400000001504</c:v>
                </c:pt>
                <c:pt idx="782">
                  <c:v>34.339500000001507</c:v>
                </c:pt>
                <c:pt idx="783">
                  <c:v>34.339600000001511</c:v>
                </c:pt>
                <c:pt idx="784">
                  <c:v>34.339700000001514</c:v>
                </c:pt>
                <c:pt idx="785">
                  <c:v>34.339800000001517</c:v>
                </c:pt>
                <c:pt idx="786">
                  <c:v>34.339900000001521</c:v>
                </c:pt>
                <c:pt idx="787">
                  <c:v>34.340000000001524</c:v>
                </c:pt>
                <c:pt idx="788">
                  <c:v>34.340100000001527</c:v>
                </c:pt>
                <c:pt idx="789">
                  <c:v>34.340200000001531</c:v>
                </c:pt>
                <c:pt idx="790">
                  <c:v>34.340300000001534</c:v>
                </c:pt>
                <c:pt idx="791">
                  <c:v>34.340400000001537</c:v>
                </c:pt>
                <c:pt idx="792">
                  <c:v>34.340500000001541</c:v>
                </c:pt>
                <c:pt idx="793">
                  <c:v>34.340600000001544</c:v>
                </c:pt>
                <c:pt idx="794">
                  <c:v>34.340700000001547</c:v>
                </c:pt>
                <c:pt idx="795">
                  <c:v>34.340800000001551</c:v>
                </c:pt>
                <c:pt idx="796">
                  <c:v>34.340900000001554</c:v>
                </c:pt>
                <c:pt idx="797">
                  <c:v>34.341000000001557</c:v>
                </c:pt>
                <c:pt idx="798">
                  <c:v>34.34110000000156</c:v>
                </c:pt>
                <c:pt idx="799">
                  <c:v>34.341200000001564</c:v>
                </c:pt>
                <c:pt idx="800">
                  <c:v>34.341300000001567</c:v>
                </c:pt>
                <c:pt idx="801">
                  <c:v>34.34140000000157</c:v>
                </c:pt>
                <c:pt idx="802">
                  <c:v>34.341500000001574</c:v>
                </c:pt>
                <c:pt idx="803">
                  <c:v>34.341600000001577</c:v>
                </c:pt>
                <c:pt idx="804">
                  <c:v>34.34170000000158</c:v>
                </c:pt>
                <c:pt idx="805">
                  <c:v>34.341800000001584</c:v>
                </c:pt>
                <c:pt idx="806">
                  <c:v>34.341900000001587</c:v>
                </c:pt>
                <c:pt idx="807">
                  <c:v>34.34200000000159</c:v>
                </c:pt>
                <c:pt idx="808">
                  <c:v>34.342100000001594</c:v>
                </c:pt>
                <c:pt idx="809">
                  <c:v>34.342200000001597</c:v>
                </c:pt>
                <c:pt idx="810">
                  <c:v>34.3423000000016</c:v>
                </c:pt>
                <c:pt idx="811">
                  <c:v>34.342400000001604</c:v>
                </c:pt>
                <c:pt idx="812">
                  <c:v>34.342500000001607</c:v>
                </c:pt>
                <c:pt idx="813">
                  <c:v>34.34260000000161</c:v>
                </c:pt>
                <c:pt idx="814">
                  <c:v>34.342700000001614</c:v>
                </c:pt>
                <c:pt idx="815">
                  <c:v>34.342800000001617</c:v>
                </c:pt>
                <c:pt idx="816">
                  <c:v>34.34290000000162</c:v>
                </c:pt>
                <c:pt idx="817">
                  <c:v>34.343000000001624</c:v>
                </c:pt>
                <c:pt idx="818">
                  <c:v>34.343100000001627</c:v>
                </c:pt>
                <c:pt idx="819">
                  <c:v>34.34320000000163</c:v>
                </c:pt>
                <c:pt idx="820">
                  <c:v>34.343300000001634</c:v>
                </c:pt>
                <c:pt idx="821">
                  <c:v>34.343400000001637</c:v>
                </c:pt>
                <c:pt idx="822">
                  <c:v>34.34350000000164</c:v>
                </c:pt>
                <c:pt idx="823">
                  <c:v>34.343600000001643</c:v>
                </c:pt>
                <c:pt idx="824">
                  <c:v>34.343700000001647</c:v>
                </c:pt>
                <c:pt idx="825">
                  <c:v>34.34380000000165</c:v>
                </c:pt>
                <c:pt idx="826">
                  <c:v>34.343900000001653</c:v>
                </c:pt>
                <c:pt idx="827">
                  <c:v>34.344000000001657</c:v>
                </c:pt>
                <c:pt idx="828">
                  <c:v>34.34410000000166</c:v>
                </c:pt>
                <c:pt idx="829">
                  <c:v>34.344200000001663</c:v>
                </c:pt>
                <c:pt idx="830">
                  <c:v>34.344300000001667</c:v>
                </c:pt>
                <c:pt idx="831">
                  <c:v>34.34440000000167</c:v>
                </c:pt>
                <c:pt idx="832">
                  <c:v>34.344500000001673</c:v>
                </c:pt>
                <c:pt idx="833">
                  <c:v>34.344600000001677</c:v>
                </c:pt>
                <c:pt idx="834">
                  <c:v>34.34470000000168</c:v>
                </c:pt>
                <c:pt idx="835">
                  <c:v>34.344800000001683</c:v>
                </c:pt>
                <c:pt idx="836">
                  <c:v>34.344900000001687</c:v>
                </c:pt>
                <c:pt idx="837">
                  <c:v>34.34500000000169</c:v>
                </c:pt>
                <c:pt idx="838">
                  <c:v>34.345100000001693</c:v>
                </c:pt>
                <c:pt idx="839">
                  <c:v>34.345200000001697</c:v>
                </c:pt>
                <c:pt idx="840">
                  <c:v>34.3453000000017</c:v>
                </c:pt>
                <c:pt idx="841">
                  <c:v>34.345400000001703</c:v>
                </c:pt>
                <c:pt idx="842">
                  <c:v>34.345500000001707</c:v>
                </c:pt>
                <c:pt idx="843">
                  <c:v>34.34560000000171</c:v>
                </c:pt>
                <c:pt idx="844">
                  <c:v>34.345700000001713</c:v>
                </c:pt>
                <c:pt idx="845">
                  <c:v>34.345800000001717</c:v>
                </c:pt>
                <c:pt idx="846">
                  <c:v>34.34590000000172</c:v>
                </c:pt>
                <c:pt idx="847">
                  <c:v>34.346000000001723</c:v>
                </c:pt>
                <c:pt idx="848">
                  <c:v>34.346100000001726</c:v>
                </c:pt>
                <c:pt idx="849">
                  <c:v>34.34620000000173</c:v>
                </c:pt>
                <c:pt idx="850">
                  <c:v>34.346300000001733</c:v>
                </c:pt>
                <c:pt idx="851">
                  <c:v>34.346400000001736</c:v>
                </c:pt>
                <c:pt idx="852">
                  <c:v>34.34650000000174</c:v>
                </c:pt>
                <c:pt idx="853">
                  <c:v>34.346600000001743</c:v>
                </c:pt>
                <c:pt idx="854">
                  <c:v>34.346700000001746</c:v>
                </c:pt>
                <c:pt idx="855">
                  <c:v>34.34680000000175</c:v>
                </c:pt>
                <c:pt idx="856">
                  <c:v>34.346900000001753</c:v>
                </c:pt>
                <c:pt idx="857">
                  <c:v>34.347000000001756</c:v>
                </c:pt>
                <c:pt idx="858">
                  <c:v>34.34710000000176</c:v>
                </c:pt>
                <c:pt idx="859">
                  <c:v>34.347200000001763</c:v>
                </c:pt>
                <c:pt idx="860">
                  <c:v>34.347300000001766</c:v>
                </c:pt>
                <c:pt idx="861">
                  <c:v>34.34740000000177</c:v>
                </c:pt>
                <c:pt idx="862">
                  <c:v>34.347500000001773</c:v>
                </c:pt>
                <c:pt idx="863">
                  <c:v>34.347600000001776</c:v>
                </c:pt>
                <c:pt idx="864">
                  <c:v>34.34770000000178</c:v>
                </c:pt>
                <c:pt idx="865">
                  <c:v>34.347800000001783</c:v>
                </c:pt>
                <c:pt idx="866">
                  <c:v>34.347900000001786</c:v>
                </c:pt>
                <c:pt idx="867">
                  <c:v>34.34800000000179</c:v>
                </c:pt>
                <c:pt idx="868">
                  <c:v>34.348100000001793</c:v>
                </c:pt>
                <c:pt idx="869">
                  <c:v>34.348200000001796</c:v>
                </c:pt>
                <c:pt idx="870">
                  <c:v>34.3483000000018</c:v>
                </c:pt>
                <c:pt idx="871">
                  <c:v>34.348400000001803</c:v>
                </c:pt>
                <c:pt idx="872">
                  <c:v>34.348500000001806</c:v>
                </c:pt>
                <c:pt idx="873">
                  <c:v>34.348600000001809</c:v>
                </c:pt>
                <c:pt idx="874">
                  <c:v>34.348700000001813</c:v>
                </c:pt>
                <c:pt idx="875">
                  <c:v>34.348800000001816</c:v>
                </c:pt>
                <c:pt idx="876">
                  <c:v>34.348900000001819</c:v>
                </c:pt>
                <c:pt idx="877">
                  <c:v>34.349000000001823</c:v>
                </c:pt>
                <c:pt idx="878">
                  <c:v>34.349100000001826</c:v>
                </c:pt>
                <c:pt idx="879">
                  <c:v>34.349200000001829</c:v>
                </c:pt>
                <c:pt idx="880">
                  <c:v>34.349300000001833</c:v>
                </c:pt>
                <c:pt idx="881">
                  <c:v>34.349400000001836</c:v>
                </c:pt>
                <c:pt idx="882">
                  <c:v>34.349500000001839</c:v>
                </c:pt>
                <c:pt idx="883">
                  <c:v>34.349600000001843</c:v>
                </c:pt>
                <c:pt idx="884">
                  <c:v>34.349700000001846</c:v>
                </c:pt>
                <c:pt idx="885">
                  <c:v>34.349800000001849</c:v>
                </c:pt>
                <c:pt idx="886">
                  <c:v>34.349900000001853</c:v>
                </c:pt>
                <c:pt idx="887">
                  <c:v>34.350000000001856</c:v>
                </c:pt>
                <c:pt idx="888">
                  <c:v>34.350100000001859</c:v>
                </c:pt>
                <c:pt idx="889">
                  <c:v>34.350200000001863</c:v>
                </c:pt>
                <c:pt idx="890">
                  <c:v>34.350300000001866</c:v>
                </c:pt>
                <c:pt idx="891">
                  <c:v>34.350400000001869</c:v>
                </c:pt>
                <c:pt idx="892">
                  <c:v>34.350500000001873</c:v>
                </c:pt>
                <c:pt idx="893">
                  <c:v>34.350600000001876</c:v>
                </c:pt>
                <c:pt idx="894">
                  <c:v>34.350700000001879</c:v>
                </c:pt>
                <c:pt idx="895">
                  <c:v>34.350800000001882</c:v>
                </c:pt>
                <c:pt idx="896">
                  <c:v>34.350900000001886</c:v>
                </c:pt>
                <c:pt idx="897">
                  <c:v>34.351000000001889</c:v>
                </c:pt>
                <c:pt idx="898">
                  <c:v>34.351100000001892</c:v>
                </c:pt>
                <c:pt idx="899">
                  <c:v>34.351200000001896</c:v>
                </c:pt>
                <c:pt idx="900">
                  <c:v>34.351300000001899</c:v>
                </c:pt>
                <c:pt idx="901">
                  <c:v>34.351400000001902</c:v>
                </c:pt>
                <c:pt idx="902">
                  <c:v>34.351500000001906</c:v>
                </c:pt>
                <c:pt idx="903">
                  <c:v>34.351600000001909</c:v>
                </c:pt>
                <c:pt idx="904">
                  <c:v>34.351700000001912</c:v>
                </c:pt>
                <c:pt idx="905">
                  <c:v>34.351800000001916</c:v>
                </c:pt>
                <c:pt idx="906">
                  <c:v>34.351900000001919</c:v>
                </c:pt>
                <c:pt idx="907">
                  <c:v>34.352000000001922</c:v>
                </c:pt>
                <c:pt idx="908">
                  <c:v>34.352100000001926</c:v>
                </c:pt>
                <c:pt idx="909">
                  <c:v>34.352200000001929</c:v>
                </c:pt>
                <c:pt idx="910">
                  <c:v>34.352300000001932</c:v>
                </c:pt>
                <c:pt idx="911">
                  <c:v>34.352400000001936</c:v>
                </c:pt>
                <c:pt idx="912">
                  <c:v>34.352500000001939</c:v>
                </c:pt>
                <c:pt idx="913">
                  <c:v>34.352600000001942</c:v>
                </c:pt>
                <c:pt idx="914">
                  <c:v>34.352700000001946</c:v>
                </c:pt>
                <c:pt idx="915">
                  <c:v>34.352800000001949</c:v>
                </c:pt>
                <c:pt idx="916">
                  <c:v>34.352900000001952</c:v>
                </c:pt>
                <c:pt idx="917">
                  <c:v>34.353000000001956</c:v>
                </c:pt>
                <c:pt idx="918">
                  <c:v>34.353100000001959</c:v>
                </c:pt>
                <c:pt idx="919">
                  <c:v>34.353200000001962</c:v>
                </c:pt>
                <c:pt idx="920">
                  <c:v>34.353300000001965</c:v>
                </c:pt>
                <c:pt idx="921">
                  <c:v>34.353400000001969</c:v>
                </c:pt>
                <c:pt idx="922">
                  <c:v>34.353500000001972</c:v>
                </c:pt>
                <c:pt idx="923">
                  <c:v>34.353600000001975</c:v>
                </c:pt>
                <c:pt idx="924">
                  <c:v>34.353700000001979</c:v>
                </c:pt>
                <c:pt idx="925">
                  <c:v>34.353800000001982</c:v>
                </c:pt>
                <c:pt idx="926">
                  <c:v>34.353900000001985</c:v>
                </c:pt>
                <c:pt idx="927">
                  <c:v>34.354000000001989</c:v>
                </c:pt>
                <c:pt idx="928">
                  <c:v>34.354100000001992</c:v>
                </c:pt>
                <c:pt idx="929">
                  <c:v>34.354200000001995</c:v>
                </c:pt>
                <c:pt idx="930">
                  <c:v>34.354300000001999</c:v>
                </c:pt>
                <c:pt idx="931">
                  <c:v>34.354400000002002</c:v>
                </c:pt>
                <c:pt idx="932">
                  <c:v>34.354500000002005</c:v>
                </c:pt>
                <c:pt idx="933">
                  <c:v>34.354600000002009</c:v>
                </c:pt>
                <c:pt idx="934">
                  <c:v>34.354700000002012</c:v>
                </c:pt>
                <c:pt idx="935">
                  <c:v>34.354800000002015</c:v>
                </c:pt>
                <c:pt idx="936">
                  <c:v>34.354900000002019</c:v>
                </c:pt>
                <c:pt idx="937">
                  <c:v>34.355000000002022</c:v>
                </c:pt>
                <c:pt idx="938">
                  <c:v>34.355100000002025</c:v>
                </c:pt>
                <c:pt idx="939">
                  <c:v>34.355200000002029</c:v>
                </c:pt>
                <c:pt idx="940">
                  <c:v>34.355300000002032</c:v>
                </c:pt>
                <c:pt idx="941">
                  <c:v>34.355400000002035</c:v>
                </c:pt>
                <c:pt idx="942">
                  <c:v>34.355500000002039</c:v>
                </c:pt>
                <c:pt idx="943">
                  <c:v>34.355600000002042</c:v>
                </c:pt>
                <c:pt idx="944">
                  <c:v>34.355700000002045</c:v>
                </c:pt>
                <c:pt idx="945">
                  <c:v>34.355800000002048</c:v>
                </c:pt>
                <c:pt idx="946">
                  <c:v>34.355900000002052</c:v>
                </c:pt>
                <c:pt idx="947">
                  <c:v>34.356000000002055</c:v>
                </c:pt>
                <c:pt idx="948">
                  <c:v>34.356100000002058</c:v>
                </c:pt>
                <c:pt idx="949">
                  <c:v>34.356200000002062</c:v>
                </c:pt>
                <c:pt idx="950">
                  <c:v>34.356300000002065</c:v>
                </c:pt>
                <c:pt idx="951">
                  <c:v>34.356400000002068</c:v>
                </c:pt>
                <c:pt idx="952">
                  <c:v>34.356500000002072</c:v>
                </c:pt>
                <c:pt idx="953">
                  <c:v>34.356600000002075</c:v>
                </c:pt>
                <c:pt idx="954">
                  <c:v>34.356700000002078</c:v>
                </c:pt>
                <c:pt idx="955">
                  <c:v>34.356800000002082</c:v>
                </c:pt>
                <c:pt idx="956">
                  <c:v>34.356900000002085</c:v>
                </c:pt>
                <c:pt idx="957">
                  <c:v>34.357000000002088</c:v>
                </c:pt>
                <c:pt idx="958">
                  <c:v>34.357100000002092</c:v>
                </c:pt>
                <c:pt idx="959">
                  <c:v>34.357200000002095</c:v>
                </c:pt>
                <c:pt idx="960">
                  <c:v>34.357300000002098</c:v>
                </c:pt>
                <c:pt idx="961">
                  <c:v>34.357400000002102</c:v>
                </c:pt>
                <c:pt idx="962">
                  <c:v>34.357500000002105</c:v>
                </c:pt>
                <c:pt idx="963">
                  <c:v>34.357600000002108</c:v>
                </c:pt>
                <c:pt idx="964">
                  <c:v>34.357700000002112</c:v>
                </c:pt>
                <c:pt idx="965">
                  <c:v>34.357800000002115</c:v>
                </c:pt>
                <c:pt idx="966">
                  <c:v>34.357900000002118</c:v>
                </c:pt>
                <c:pt idx="967">
                  <c:v>34.358000000002122</c:v>
                </c:pt>
                <c:pt idx="968">
                  <c:v>34.358100000002125</c:v>
                </c:pt>
                <c:pt idx="969">
                  <c:v>34.358200000002128</c:v>
                </c:pt>
                <c:pt idx="970">
                  <c:v>34.358300000002131</c:v>
                </c:pt>
                <c:pt idx="971">
                  <c:v>34.358400000002135</c:v>
                </c:pt>
                <c:pt idx="972">
                  <c:v>34.358500000002138</c:v>
                </c:pt>
                <c:pt idx="973">
                  <c:v>34.358600000002141</c:v>
                </c:pt>
                <c:pt idx="974">
                  <c:v>34.358700000002145</c:v>
                </c:pt>
                <c:pt idx="975">
                  <c:v>34.358800000002148</c:v>
                </c:pt>
                <c:pt idx="976">
                  <c:v>34.358900000002151</c:v>
                </c:pt>
                <c:pt idx="977">
                  <c:v>34.359000000002155</c:v>
                </c:pt>
                <c:pt idx="978">
                  <c:v>34.359100000002158</c:v>
                </c:pt>
                <c:pt idx="979">
                  <c:v>34.359200000002161</c:v>
                </c:pt>
                <c:pt idx="980">
                  <c:v>34.359300000002165</c:v>
                </c:pt>
                <c:pt idx="981">
                  <c:v>34.359400000002168</c:v>
                </c:pt>
                <c:pt idx="982">
                  <c:v>34.359500000002171</c:v>
                </c:pt>
                <c:pt idx="983">
                  <c:v>34.359600000002175</c:v>
                </c:pt>
                <c:pt idx="984">
                  <c:v>34.359700000002178</c:v>
                </c:pt>
                <c:pt idx="985">
                  <c:v>34.359800000002181</c:v>
                </c:pt>
                <c:pt idx="986">
                  <c:v>34.359900000002185</c:v>
                </c:pt>
                <c:pt idx="987">
                  <c:v>34.360000000002188</c:v>
                </c:pt>
                <c:pt idx="988">
                  <c:v>34.360100000002191</c:v>
                </c:pt>
                <c:pt idx="989">
                  <c:v>34.360200000002195</c:v>
                </c:pt>
                <c:pt idx="990">
                  <c:v>34.360300000002198</c:v>
                </c:pt>
                <c:pt idx="991">
                  <c:v>34.360400000002201</c:v>
                </c:pt>
                <c:pt idx="992">
                  <c:v>34.360500000002205</c:v>
                </c:pt>
                <c:pt idx="993">
                  <c:v>34.360600000002208</c:v>
                </c:pt>
                <c:pt idx="994">
                  <c:v>34.360700000002211</c:v>
                </c:pt>
                <c:pt idx="995">
                  <c:v>34.360800000002214</c:v>
                </c:pt>
                <c:pt idx="996">
                  <c:v>34.360900000002218</c:v>
                </c:pt>
                <c:pt idx="997">
                  <c:v>34.361000000002221</c:v>
                </c:pt>
                <c:pt idx="998">
                  <c:v>34.361100000002224</c:v>
                </c:pt>
                <c:pt idx="999">
                  <c:v>34.361200000002228</c:v>
                </c:pt>
                <c:pt idx="1000">
                  <c:v>34.361300000002231</c:v>
                </c:pt>
              </c:numCache>
            </c:numRef>
          </c:xVal>
          <c:yVal>
            <c:numRef>
              <c:f>Calculs!$AE$4:$AE$1004</c:f>
              <c:numCache>
                <c:formatCode>0</c:formatCode>
                <c:ptCount val="1001"/>
                <c:pt idx="0">
                  <c:v>580.84077273287357</c:v>
                </c:pt>
                <c:pt idx="1">
                  <c:v>582.36824916612352</c:v>
                </c:pt>
                <c:pt idx="2">
                  <c:v>583.8931024736155</c:v>
                </c:pt>
                <c:pt idx="3">
                  <c:v>585.41533854250395</c:v>
                </c:pt>
                <c:pt idx="4">
                  <c:v>586.93496323521799</c:v>
                </c:pt>
                <c:pt idx="5">
                  <c:v>588.45198238959824</c:v>
                </c:pt>
                <c:pt idx="6">
                  <c:v>589.96640181903319</c:v>
                </c:pt>
                <c:pt idx="7">
                  <c:v>591.47822731259407</c:v>
                </c:pt>
                <c:pt idx="8">
                  <c:v>592.98746463516943</c:v>
                </c:pt>
                <c:pt idx="9">
                  <c:v>594.49411952759817</c:v>
                </c:pt>
                <c:pt idx="10">
                  <c:v>595.9981977068021</c:v>
                </c:pt>
                <c:pt idx="11">
                  <c:v>597.49970485631707</c:v>
                </c:pt>
                <c:pt idx="12">
                  <c:v>598.99864661699769</c:v>
                </c:pt>
                <c:pt idx="13">
                  <c:v>600.49502859709423</c:v>
                </c:pt>
                <c:pt idx="14">
                  <c:v>601.98885638215017</c:v>
                </c:pt>
                <c:pt idx="15">
                  <c:v>603.48013553512135</c:v>
                </c:pt>
                <c:pt idx="16">
                  <c:v>604.96887159649475</c:v>
                </c:pt>
                <c:pt idx="17">
                  <c:v>606.45507008440632</c:v>
                </c:pt>
                <c:pt idx="18">
                  <c:v>607.93873649475802</c:v>
                </c:pt>
                <c:pt idx="19">
                  <c:v>609.41987630133406</c:v>
                </c:pt>
                <c:pt idx="20">
                  <c:v>610.89849495591659</c:v>
                </c:pt>
                <c:pt idx="21">
                  <c:v>612.37459789320269</c:v>
                </c:pt>
                <c:pt idx="22">
                  <c:v>613.84819053563615</c:v>
                </c:pt>
                <c:pt idx="23">
                  <c:v>615.31927828855055</c:v>
                </c:pt>
                <c:pt idx="24">
                  <c:v>616.78786653539828</c:v>
                </c:pt>
                <c:pt idx="25">
                  <c:v>618.2539606378657</c:v>
                </c:pt>
                <c:pt idx="26">
                  <c:v>619.71756593598866</c:v>
                </c:pt>
                <c:pt idx="27">
                  <c:v>621.17868774826638</c:v>
                </c:pt>
                <c:pt idx="28">
                  <c:v>622.6373313717753</c:v>
                </c:pt>
                <c:pt idx="29">
                  <c:v>624.09350208228147</c:v>
                </c:pt>
                <c:pt idx="30">
                  <c:v>625.54720513435257</c:v>
                </c:pt>
                <c:pt idx="31">
                  <c:v>626.99844576146938</c:v>
                </c:pt>
                <c:pt idx="32">
                  <c:v>628.44722917613581</c:v>
                </c:pt>
                <c:pt idx="33">
                  <c:v>629.89356056998918</c:v>
                </c:pt>
                <c:pt idx="34">
                  <c:v>631.33744511390876</c:v>
                </c:pt>
                <c:pt idx="35">
                  <c:v>632.77888795812441</c:v>
                </c:pt>
                <c:pt idx="36">
                  <c:v>634.21789423232394</c:v>
                </c:pt>
                <c:pt idx="37">
                  <c:v>635.65446904576027</c:v>
                </c:pt>
                <c:pt idx="38">
                  <c:v>637.08861748735728</c:v>
                </c:pt>
                <c:pt idx="39">
                  <c:v>638.52034462581537</c:v>
                </c:pt>
                <c:pt idx="40">
                  <c:v>639.94965550971654</c:v>
                </c:pt>
                <c:pt idx="41">
                  <c:v>641.376555167628</c:v>
                </c:pt>
                <c:pt idx="42">
                  <c:v>642.80104860820597</c:v>
                </c:pt>
                <c:pt idx="43">
                  <c:v>644.22314082029834</c:v>
                </c:pt>
                <c:pt idx="44">
                  <c:v>645.64283677304638</c:v>
                </c:pt>
                <c:pt idx="45">
                  <c:v>647.06014141598678</c:v>
                </c:pt>
                <c:pt idx="46">
                  <c:v>648.47505967915174</c:v>
                </c:pt>
                <c:pt idx="47">
                  <c:v>649.88759647316942</c:v>
                </c:pt>
                <c:pt idx="48">
                  <c:v>651.29775668936338</c:v>
                </c:pt>
                <c:pt idx="49">
                  <c:v>652.70554519985126</c:v>
                </c:pt>
                <c:pt idx="50">
                  <c:v>654.11096685764278</c:v>
                </c:pt>
                <c:pt idx="51">
                  <c:v>655.51402649673764</c:v>
                </c:pt>
                <c:pt idx="52">
                  <c:v>656.91472893222203</c:v>
                </c:pt>
                <c:pt idx="53">
                  <c:v>658.31307896036503</c:v>
                </c:pt>
                <c:pt idx="54">
                  <c:v>659.70908135871423</c:v>
                </c:pt>
                <c:pt idx="55">
                  <c:v>661.10274088619087</c:v>
                </c:pt>
                <c:pt idx="56">
                  <c:v>662.49406228318389</c:v>
                </c:pt>
                <c:pt idx="57">
                  <c:v>663.88305027164415</c:v>
                </c:pt>
                <c:pt idx="58">
                  <c:v>665.26970955517731</c:v>
                </c:pt>
                <c:pt idx="59">
                  <c:v>666.65404481913674</c:v>
                </c:pt>
                <c:pt idx="60">
                  <c:v>668.03606073071512</c:v>
                </c:pt>
                <c:pt idx="61">
                  <c:v>669.41576193903609</c:v>
                </c:pt>
                <c:pt idx="62">
                  <c:v>670.7931530752453</c:v>
                </c:pt>
                <c:pt idx="63">
                  <c:v>672.16823875260013</c:v>
                </c:pt>
                <c:pt idx="64">
                  <c:v>673.54102356655994</c:v>
                </c:pt>
                <c:pt idx="65">
                  <c:v>674.91151209487475</c:v>
                </c:pt>
                <c:pt idx="66">
                  <c:v>676.27970889767403</c:v>
                </c:pt>
                <c:pt idx="67">
                  <c:v>677.64561851755445</c:v>
                </c:pt>
                <c:pt idx="68">
                  <c:v>679.0092454796677</c:v>
                </c:pt>
                <c:pt idx="69">
                  <c:v>680.37059429180692</c:v>
                </c:pt>
                <c:pt idx="70">
                  <c:v>681.72966944449331</c:v>
                </c:pt>
                <c:pt idx="71">
                  <c:v>683.08647541106177</c:v>
                </c:pt>
                <c:pt idx="72">
                  <c:v>684.44101664774632</c:v>
                </c:pt>
                <c:pt idx="73">
                  <c:v>685.79329759376446</c:v>
                </c:pt>
                <c:pt idx="74">
                  <c:v>687.14332267140162</c:v>
                </c:pt>
                <c:pt idx="75">
                  <c:v>688.49109628609483</c:v>
                </c:pt>
                <c:pt idx="76">
                  <c:v>689.83662282651562</c:v>
                </c:pt>
                <c:pt idx="77">
                  <c:v>691.17990666465278</c:v>
                </c:pt>
                <c:pt idx="78">
                  <c:v>692.52095215589429</c:v>
                </c:pt>
                <c:pt idx="79">
                  <c:v>693.85976363910902</c:v>
                </c:pt>
                <c:pt idx="80">
                  <c:v>695.19634543672782</c:v>
                </c:pt>
                <c:pt idx="81">
                  <c:v>696.53070185482386</c:v>
                </c:pt>
                <c:pt idx="82">
                  <c:v>697.86283718319294</c:v>
                </c:pt>
                <c:pt idx="83">
                  <c:v>699.19275569543288</c:v>
                </c:pt>
                <c:pt idx="84">
                  <c:v>700.52046164902265</c:v>
                </c:pt>
                <c:pt idx="85">
                  <c:v>701.8459592854008</c:v>
                </c:pt>
                <c:pt idx="86">
                  <c:v>703.16925283004366</c:v>
                </c:pt>
                <c:pt idx="87">
                  <c:v>704.49034649254293</c:v>
                </c:pt>
                <c:pt idx="88">
                  <c:v>705.80924446668291</c:v>
                </c:pt>
                <c:pt idx="89">
                  <c:v>707.12595093051686</c:v>
                </c:pt>
                <c:pt idx="90">
                  <c:v>708.44047004644335</c:v>
                </c:pt>
                <c:pt idx="91">
                  <c:v>709.75280596128209</c:v>
                </c:pt>
                <c:pt idx="92">
                  <c:v>711.06296280634899</c:v>
                </c:pt>
                <c:pt idx="93">
                  <c:v>712.37094469753083</c:v>
                </c:pt>
                <c:pt idx="94">
                  <c:v>713.67675573535973</c:v>
                </c:pt>
                <c:pt idx="95">
                  <c:v>714.98040000508718</c:v>
                </c:pt>
                <c:pt idx="96">
                  <c:v>716.28188157675709</c:v>
                </c:pt>
                <c:pt idx="97">
                  <c:v>717.58120450527895</c:v>
                </c:pt>
                <c:pt idx="98">
                  <c:v>718.87837283050033</c:v>
                </c:pt>
                <c:pt idx="99">
                  <c:v>720.17339057727906</c:v>
                </c:pt>
                <c:pt idx="100">
                  <c:v>721.46626175555457</c:v>
                </c:pt>
                <c:pt idx="101">
                  <c:v>734.2772217236701</c:v>
                </c:pt>
                <c:pt idx="102">
                  <c:v>746.87609318761463</c:v>
                </c:pt>
                <c:pt idx="103">
                  <c:v>759.26674336333258</c:v>
                </c:pt>
                <c:pt idx="104">
                  <c:v>771.45289941279646</c:v>
                </c:pt>
                <c:pt idx="105">
                  <c:v>783.4381548981778</c:v>
                </c:pt>
                <c:pt idx="106">
                  <c:v>795.22597586026677</c:v>
                </c:pt>
                <c:pt idx="107">
                  <c:v>806.81970654710892</c:v>
                </c:pt>
                <c:pt idx="108">
                  <c:v>818.2225748167466</c:v>
                </c:pt>
                <c:pt idx="109">
                  <c:v>829.43769723606363</c:v>
                </c:pt>
                <c:pt idx="110">
                  <c:v>840.46808389600619</c:v>
                </c:pt>
                <c:pt idx="111">
                  <c:v>851.31664296188694</c:v>
                </c:pt>
                <c:pt idx="112">
                  <c:v>861.98618497604616</c:v>
                </c:pt>
                <c:pt idx="113">
                  <c:v>872.47942692883692</c:v>
                </c:pt>
                <c:pt idx="114">
                  <c:v>882.79899611270571</c:v>
                </c:pt>
                <c:pt idx="115">
                  <c:v>892.94743377304587</c:v>
                </c:pt>
                <c:pt idx="116">
                  <c:v>902.92719856849919</c:v>
                </c:pt>
                <c:pt idx="117">
                  <c:v>912.74066985246293</c:v>
                </c:pt>
                <c:pt idx="118">
                  <c:v>922.39015078671446</c:v>
                </c:pt>
                <c:pt idx="119">
                  <c:v>931.8778712972919</c:v>
                </c:pt>
                <c:pt idx="120">
                  <c:v>941.20599088205688</c:v>
                </c:pt>
                <c:pt idx="121">
                  <c:v>950.37660127870879</c:v>
                </c:pt>
                <c:pt idx="122">
                  <c:v>959.39172900141659</c:v>
                </c:pt>
                <c:pt idx="123">
                  <c:v>968.25333775367676</c:v>
                </c:pt>
                <c:pt idx="124">
                  <c:v>976.96333072449238</c:v>
                </c:pt>
                <c:pt idx="125">
                  <c:v>985.52355277449419</c:v>
                </c:pt>
                <c:pt idx="126">
                  <c:v>993.93579251818392</c:v>
                </c:pt>
                <c:pt idx="127">
                  <c:v>1002.2017843080778</c:v>
                </c:pt>
                <c:pt idx="128">
                  <c:v>1010.3232101261483</c:v>
                </c:pt>
                <c:pt idx="129">
                  <c:v>1018.3017013876192</c:v>
                </c:pt>
                <c:pt idx="130">
                  <c:v>1026.1388406618412</c:v>
                </c:pt>
                <c:pt idx="131">
                  <c:v>1033.836163314681</c:v>
                </c:pt>
                <c:pt idx="132">
                  <c:v>1041.3951590765751</c:v>
                </c:pt>
                <c:pt idx="133">
                  <c:v>1048.8172735401436</c:v>
                </c:pt>
                <c:pt idx="134">
                  <c:v>1056.1039095910194</c:v>
                </c:pt>
                <c:pt idx="135">
                  <c:v>1063.2564287753239</c:v>
                </c:pt>
                <c:pt idx="136">
                  <c:v>1070.2761526070115</c:v>
                </c:pt>
                <c:pt idx="137">
                  <c:v>1077.1643638181156</c:v>
                </c:pt>
                <c:pt idx="138">
                  <c:v>1083.9223075547441</c:v>
                </c:pt>
                <c:pt idx="139">
                  <c:v>1090.551192521506</c:v>
                </c:pt>
                <c:pt idx="140">
                  <c:v>1097.0521920768936</c:v>
                </c:pt>
                <c:pt idx="141">
                  <c:v>1103.4264452819982</c:v>
                </c:pt>
                <c:pt idx="142">
                  <c:v>1109.6750579048</c:v>
                </c:pt>
                <c:pt idx="143">
                  <c:v>1115.7991033821436</c:v>
                </c:pt>
                <c:pt idx="144">
                  <c:v>1121.7996237413936</c:v>
                </c:pt>
                <c:pt idx="145">
                  <c:v>1127.6776304836496</c:v>
                </c:pt>
                <c:pt idx="146">
                  <c:v>1133.4341054302979</c:v>
                </c:pt>
                <c:pt idx="147">
                  <c:v>1139.0700015345753</c:v>
                </c:pt>
                <c:pt idx="148">
                  <c:v>1144.5862436597324</c:v>
                </c:pt>
                <c:pt idx="149">
                  <c:v>1149.9837293252949</c:v>
                </c:pt>
                <c:pt idx="150">
                  <c:v>1155.2633294228406</c:v>
                </c:pt>
                <c:pt idx="151">
                  <c:v>1160.4258889026362</c:v>
                </c:pt>
                <c:pt idx="152">
                  <c:v>1165.4722274324038</c:v>
                </c:pt>
                <c:pt idx="153">
                  <c:v>1170.4031400294227</c:v>
                </c:pt>
                <c:pt idx="154">
                  <c:v>1175.219397667109</c:v>
                </c:pt>
                <c:pt idx="155">
                  <c:v>1179.921747857157</c:v>
                </c:pt>
                <c:pt idx="156">
                  <c:v>1184.5109152082719</c:v>
                </c:pt>
                <c:pt idx="157">
                  <c:v>1188.9876019624714</c:v>
                </c:pt>
                <c:pt idx="158">
                  <c:v>1193.3524885098873</c:v>
                </c:pt>
                <c:pt idx="159">
                  <c:v>1197.6062338829515</c:v>
                </c:pt>
                <c:pt idx="160">
                  <c:v>1201.749476230814</c:v>
                </c:pt>
                <c:pt idx="161">
                  <c:v>1205.7828332747972</c:v>
                </c:pt>
                <c:pt idx="162">
                  <c:v>1209.7069027456575</c:v>
                </c:pt>
                <c:pt idx="163">
                  <c:v>1213.5222628033971</c:v>
                </c:pt>
                <c:pt idx="164">
                  <c:v>1217.2294724403318</c:v>
                </c:pt>
                <c:pt idx="165">
                  <c:v>1220.8290718681058</c:v>
                </c:pt>
                <c:pt idx="166">
                  <c:v>1224.321582889311</c:v>
                </c:pt>
                <c:pt idx="167">
                  <c:v>1227.7075092543603</c:v>
                </c:pt>
                <c:pt idx="168">
                  <c:v>1230.9873370042417</c:v>
                </c:pt>
                <c:pt idx="169">
                  <c:v>1234.1615347997758</c:v>
                </c:pt>
                <c:pt idx="170">
                  <c:v>1237.2305542379913</c:v>
                </c:pt>
                <c:pt idx="171">
                  <c:v>1240.1948301562354</c:v>
                </c:pt>
                <c:pt idx="172">
                  <c:v>1243.0547809246443</c:v>
                </c:pt>
                <c:pt idx="173">
                  <c:v>1245.8108087276134</c:v>
                </c:pt>
                <c:pt idx="174">
                  <c:v>1248.4632998349359</c:v>
                </c:pt>
                <c:pt idx="175">
                  <c:v>1251.0126248633126</c:v>
                </c:pt>
                <c:pt idx="176">
                  <c:v>1253.4591390289929</c:v>
                </c:pt>
                <c:pt idx="177">
                  <c:v>1255.8031823923761</c:v>
                </c:pt>
                <c:pt idx="178">
                  <c:v>1258.0450800954952</c:v>
                </c:pt>
                <c:pt idx="179">
                  <c:v>1260.1851425934317</c:v>
                </c:pt>
                <c:pt idx="180">
                  <c:v>1262.2236658808647</c:v>
                </c:pt>
                <c:pt idx="181">
                  <c:v>1264.160931715167</c:v>
                </c:pt>
                <c:pt idx="182">
                  <c:v>1265.997207837717</c:v>
                </c:pt>
                <c:pt idx="183">
                  <c:v>1267.7327481954342</c:v>
                </c:pt>
                <c:pt idx="184">
                  <c:v>1269.3677931649654</c:v>
                </c:pt>
                <c:pt idx="185">
                  <c:v>1270.902569782492</c:v>
                </c:pt>
                <c:pt idx="186">
                  <c:v>1272.3372919827968</c:v>
                </c:pt>
                <c:pt idx="187">
                  <c:v>1273.6721608520807</c:v>
                </c:pt>
                <c:pt idx="188">
                  <c:v>1274.9073649000566</c:v>
                </c:pt>
                <c:pt idx="189">
                  <c:v>1276.0430803581239</c:v>
                </c:pt>
                <c:pt idx="190">
                  <c:v>1277.0794715119291</c:v>
                </c:pt>
                <c:pt idx="191">
                  <c:v>1278.0166910783612</c:v>
                </c:pt>
                <c:pt idx="192">
                  <c:v>1278.8548806389313</c:v>
                </c:pt>
                <c:pt idx="193">
                  <c:v>1279.5941711433986</c:v>
                </c:pt>
                <c:pt idx="194">
                  <c:v>1280.2346834991667</c:v>
                </c:pt>
                <c:pt idx="195">
                  <c:v>1280.7765292629269</c:v>
                </c:pt>
                <c:pt idx="196">
                  <c:v>1281.2198114506655</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3.8</c:v>
                </c:pt>
              </c:numCache>
            </c:numRef>
          </c:xVal>
          <c:yVal>
            <c:numRef>
              <c:f>Trajecto!$C$158</c:f>
              <c:numCache>
                <c:formatCode>0</c:formatCode>
                <c:ptCount val="1"/>
                <c:pt idx="0">
                  <c:v>640.60990572533274</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24.950000000000067</c:v>
                </c:pt>
              </c:numCache>
            </c:numRef>
          </c:xVal>
          <c:yVal>
            <c:numRef>
              <c:f>Trajecto!$C$159</c:f>
              <c:numCache>
                <c:formatCode>0</c:formatCode>
                <c:ptCount val="1"/>
                <c:pt idx="0">
                  <c:v>641.00456125589767</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33.500000000000185</c:v>
                </c:pt>
                <c:pt idx="380">
                  <c:v>33.600000000000186</c:v>
                </c:pt>
                <c:pt idx="381">
                  <c:v>33.700000000000188</c:v>
                </c:pt>
                <c:pt idx="382">
                  <c:v>33.800000000000189</c:v>
                </c:pt>
                <c:pt idx="383">
                  <c:v>33.90000000000019</c:v>
                </c:pt>
                <c:pt idx="384">
                  <c:v>34.000000000000192</c:v>
                </c:pt>
                <c:pt idx="385">
                  <c:v>34.100000000000193</c:v>
                </c:pt>
                <c:pt idx="386">
                  <c:v>34.200000000000195</c:v>
                </c:pt>
                <c:pt idx="387">
                  <c:v>34.300000000000196</c:v>
                </c:pt>
                <c:pt idx="388">
                  <c:v>34.300100000000199</c:v>
                </c:pt>
                <c:pt idx="389">
                  <c:v>34.300200000000203</c:v>
                </c:pt>
                <c:pt idx="390">
                  <c:v>34.300300000000206</c:v>
                </c:pt>
                <c:pt idx="391">
                  <c:v>34.300400000000209</c:v>
                </c:pt>
                <c:pt idx="392">
                  <c:v>34.300500000000213</c:v>
                </c:pt>
                <c:pt idx="393">
                  <c:v>34.300600000000216</c:v>
                </c:pt>
                <c:pt idx="394">
                  <c:v>34.300700000000219</c:v>
                </c:pt>
                <c:pt idx="395">
                  <c:v>34.300800000000223</c:v>
                </c:pt>
                <c:pt idx="396">
                  <c:v>34.300900000000226</c:v>
                </c:pt>
                <c:pt idx="397">
                  <c:v>34.301000000000229</c:v>
                </c:pt>
                <c:pt idx="398">
                  <c:v>34.301100000000233</c:v>
                </c:pt>
                <c:pt idx="399">
                  <c:v>34.301200000000236</c:v>
                </c:pt>
                <c:pt idx="400">
                  <c:v>34.301300000000239</c:v>
                </c:pt>
                <c:pt idx="401">
                  <c:v>34.301400000000243</c:v>
                </c:pt>
                <c:pt idx="402">
                  <c:v>34.301500000000246</c:v>
                </c:pt>
                <c:pt idx="403">
                  <c:v>34.301600000000249</c:v>
                </c:pt>
                <c:pt idx="404">
                  <c:v>34.301700000000253</c:v>
                </c:pt>
                <c:pt idx="405">
                  <c:v>34.301800000000256</c:v>
                </c:pt>
                <c:pt idx="406">
                  <c:v>34.301900000000259</c:v>
                </c:pt>
                <c:pt idx="407">
                  <c:v>34.302000000000263</c:v>
                </c:pt>
                <c:pt idx="408">
                  <c:v>34.302100000000266</c:v>
                </c:pt>
                <c:pt idx="409">
                  <c:v>34.302200000000269</c:v>
                </c:pt>
                <c:pt idx="410">
                  <c:v>34.302300000000272</c:v>
                </c:pt>
                <c:pt idx="411">
                  <c:v>34.302400000000276</c:v>
                </c:pt>
                <c:pt idx="412">
                  <c:v>34.302500000000279</c:v>
                </c:pt>
                <c:pt idx="413">
                  <c:v>34.302600000000282</c:v>
                </c:pt>
                <c:pt idx="414">
                  <c:v>34.302700000000286</c:v>
                </c:pt>
                <c:pt idx="415">
                  <c:v>34.302800000000289</c:v>
                </c:pt>
                <c:pt idx="416">
                  <c:v>34.302900000000292</c:v>
                </c:pt>
                <c:pt idx="417">
                  <c:v>34.303000000000296</c:v>
                </c:pt>
                <c:pt idx="418">
                  <c:v>34.303100000000299</c:v>
                </c:pt>
                <c:pt idx="419">
                  <c:v>34.303200000000302</c:v>
                </c:pt>
                <c:pt idx="420">
                  <c:v>34.303300000000306</c:v>
                </c:pt>
                <c:pt idx="421">
                  <c:v>34.303400000000309</c:v>
                </c:pt>
                <c:pt idx="422">
                  <c:v>34.303500000000312</c:v>
                </c:pt>
                <c:pt idx="423">
                  <c:v>34.303600000000316</c:v>
                </c:pt>
                <c:pt idx="424">
                  <c:v>34.303700000000319</c:v>
                </c:pt>
                <c:pt idx="425">
                  <c:v>34.303800000000322</c:v>
                </c:pt>
                <c:pt idx="426">
                  <c:v>34.303900000000326</c:v>
                </c:pt>
                <c:pt idx="427">
                  <c:v>34.304000000000329</c:v>
                </c:pt>
                <c:pt idx="428">
                  <c:v>34.304100000000332</c:v>
                </c:pt>
                <c:pt idx="429">
                  <c:v>34.304200000000336</c:v>
                </c:pt>
                <c:pt idx="430">
                  <c:v>34.304300000000339</c:v>
                </c:pt>
                <c:pt idx="431">
                  <c:v>34.304400000000342</c:v>
                </c:pt>
                <c:pt idx="432">
                  <c:v>34.304500000000345</c:v>
                </c:pt>
                <c:pt idx="433">
                  <c:v>34.304600000000349</c:v>
                </c:pt>
                <c:pt idx="434">
                  <c:v>34.304700000000352</c:v>
                </c:pt>
                <c:pt idx="435">
                  <c:v>34.304800000000355</c:v>
                </c:pt>
                <c:pt idx="436">
                  <c:v>34.304900000000359</c:v>
                </c:pt>
                <c:pt idx="437">
                  <c:v>34.305000000000362</c:v>
                </c:pt>
                <c:pt idx="438">
                  <c:v>34.305100000000365</c:v>
                </c:pt>
                <c:pt idx="439">
                  <c:v>34.305200000000369</c:v>
                </c:pt>
                <c:pt idx="440">
                  <c:v>34.305300000000372</c:v>
                </c:pt>
                <c:pt idx="441">
                  <c:v>34.305400000000375</c:v>
                </c:pt>
                <c:pt idx="442">
                  <c:v>34.305500000000379</c:v>
                </c:pt>
                <c:pt idx="443">
                  <c:v>34.305600000000382</c:v>
                </c:pt>
                <c:pt idx="444">
                  <c:v>34.305700000000385</c:v>
                </c:pt>
                <c:pt idx="445">
                  <c:v>34.305800000000389</c:v>
                </c:pt>
                <c:pt idx="446">
                  <c:v>34.305900000000392</c:v>
                </c:pt>
                <c:pt idx="447">
                  <c:v>34.306000000000395</c:v>
                </c:pt>
                <c:pt idx="448">
                  <c:v>34.306100000000399</c:v>
                </c:pt>
                <c:pt idx="449">
                  <c:v>34.306200000000402</c:v>
                </c:pt>
                <c:pt idx="450">
                  <c:v>34.306300000000405</c:v>
                </c:pt>
                <c:pt idx="451">
                  <c:v>34.306400000000409</c:v>
                </c:pt>
                <c:pt idx="452">
                  <c:v>34.306500000000412</c:v>
                </c:pt>
                <c:pt idx="453">
                  <c:v>34.306600000000415</c:v>
                </c:pt>
                <c:pt idx="454">
                  <c:v>34.306700000000419</c:v>
                </c:pt>
                <c:pt idx="455">
                  <c:v>34.306800000000422</c:v>
                </c:pt>
                <c:pt idx="456">
                  <c:v>34.306900000000425</c:v>
                </c:pt>
                <c:pt idx="457">
                  <c:v>34.307000000000428</c:v>
                </c:pt>
                <c:pt idx="458">
                  <c:v>34.307100000000432</c:v>
                </c:pt>
                <c:pt idx="459">
                  <c:v>34.307200000000435</c:v>
                </c:pt>
                <c:pt idx="460">
                  <c:v>34.307300000000438</c:v>
                </c:pt>
                <c:pt idx="461">
                  <c:v>34.307400000000442</c:v>
                </c:pt>
                <c:pt idx="462">
                  <c:v>34.307500000000445</c:v>
                </c:pt>
                <c:pt idx="463">
                  <c:v>34.307600000000448</c:v>
                </c:pt>
                <c:pt idx="464">
                  <c:v>34.307700000000452</c:v>
                </c:pt>
                <c:pt idx="465">
                  <c:v>34.307800000000455</c:v>
                </c:pt>
                <c:pt idx="466">
                  <c:v>34.307900000000458</c:v>
                </c:pt>
                <c:pt idx="467">
                  <c:v>34.308000000000462</c:v>
                </c:pt>
                <c:pt idx="468">
                  <c:v>34.308100000000465</c:v>
                </c:pt>
                <c:pt idx="469">
                  <c:v>34.308200000000468</c:v>
                </c:pt>
                <c:pt idx="470">
                  <c:v>34.308300000000472</c:v>
                </c:pt>
                <c:pt idx="471">
                  <c:v>34.308400000000475</c:v>
                </c:pt>
                <c:pt idx="472">
                  <c:v>34.308500000000478</c:v>
                </c:pt>
                <c:pt idx="473">
                  <c:v>34.308600000000482</c:v>
                </c:pt>
                <c:pt idx="474">
                  <c:v>34.308700000000485</c:v>
                </c:pt>
                <c:pt idx="475">
                  <c:v>34.308800000000488</c:v>
                </c:pt>
                <c:pt idx="476">
                  <c:v>34.308900000000492</c:v>
                </c:pt>
                <c:pt idx="477">
                  <c:v>34.309000000000495</c:v>
                </c:pt>
                <c:pt idx="478">
                  <c:v>34.309100000000498</c:v>
                </c:pt>
                <c:pt idx="479">
                  <c:v>34.309200000000502</c:v>
                </c:pt>
                <c:pt idx="480">
                  <c:v>34.309300000000505</c:v>
                </c:pt>
                <c:pt idx="481">
                  <c:v>34.309400000000508</c:v>
                </c:pt>
                <c:pt idx="482">
                  <c:v>34.309500000000511</c:v>
                </c:pt>
                <c:pt idx="483">
                  <c:v>34.309600000000515</c:v>
                </c:pt>
                <c:pt idx="484">
                  <c:v>34.309700000000518</c:v>
                </c:pt>
                <c:pt idx="485">
                  <c:v>34.309800000000521</c:v>
                </c:pt>
                <c:pt idx="486">
                  <c:v>34.309900000000525</c:v>
                </c:pt>
                <c:pt idx="487">
                  <c:v>34.310000000000528</c:v>
                </c:pt>
                <c:pt idx="488">
                  <c:v>34.310100000000531</c:v>
                </c:pt>
                <c:pt idx="489">
                  <c:v>34.310200000000535</c:v>
                </c:pt>
                <c:pt idx="490">
                  <c:v>34.310300000000538</c:v>
                </c:pt>
                <c:pt idx="491">
                  <c:v>34.310400000000541</c:v>
                </c:pt>
                <c:pt idx="492">
                  <c:v>34.310500000000545</c:v>
                </c:pt>
                <c:pt idx="493">
                  <c:v>34.310600000000548</c:v>
                </c:pt>
                <c:pt idx="494">
                  <c:v>34.310700000000551</c:v>
                </c:pt>
                <c:pt idx="495">
                  <c:v>34.310800000000555</c:v>
                </c:pt>
                <c:pt idx="496">
                  <c:v>34.310900000000558</c:v>
                </c:pt>
                <c:pt idx="497">
                  <c:v>34.311000000000561</c:v>
                </c:pt>
                <c:pt idx="498">
                  <c:v>34.311100000000565</c:v>
                </c:pt>
                <c:pt idx="499">
                  <c:v>34.311200000000568</c:v>
                </c:pt>
                <c:pt idx="500">
                  <c:v>34.311300000000571</c:v>
                </c:pt>
                <c:pt idx="501">
                  <c:v>34.311400000000575</c:v>
                </c:pt>
                <c:pt idx="502">
                  <c:v>34.311500000000578</c:v>
                </c:pt>
                <c:pt idx="503">
                  <c:v>34.311600000000581</c:v>
                </c:pt>
                <c:pt idx="504">
                  <c:v>34.311700000000585</c:v>
                </c:pt>
                <c:pt idx="505">
                  <c:v>34.311800000000588</c:v>
                </c:pt>
                <c:pt idx="506">
                  <c:v>34.311900000000591</c:v>
                </c:pt>
                <c:pt idx="507">
                  <c:v>34.312000000000594</c:v>
                </c:pt>
                <c:pt idx="508">
                  <c:v>34.312100000000598</c:v>
                </c:pt>
                <c:pt idx="509">
                  <c:v>34.312200000000601</c:v>
                </c:pt>
                <c:pt idx="510">
                  <c:v>34.312300000000604</c:v>
                </c:pt>
                <c:pt idx="511">
                  <c:v>34.312400000000608</c:v>
                </c:pt>
                <c:pt idx="512">
                  <c:v>34.312500000000611</c:v>
                </c:pt>
                <c:pt idx="513">
                  <c:v>34.312600000000614</c:v>
                </c:pt>
                <c:pt idx="514">
                  <c:v>34.312700000000618</c:v>
                </c:pt>
                <c:pt idx="515">
                  <c:v>34.312800000000621</c:v>
                </c:pt>
                <c:pt idx="516">
                  <c:v>34.312900000000624</c:v>
                </c:pt>
                <c:pt idx="517">
                  <c:v>34.313000000000628</c:v>
                </c:pt>
                <c:pt idx="518">
                  <c:v>34.313100000000631</c:v>
                </c:pt>
                <c:pt idx="519">
                  <c:v>34.313200000000634</c:v>
                </c:pt>
                <c:pt idx="520">
                  <c:v>34.313300000000638</c:v>
                </c:pt>
                <c:pt idx="521">
                  <c:v>34.313400000000641</c:v>
                </c:pt>
                <c:pt idx="522">
                  <c:v>34.313500000000644</c:v>
                </c:pt>
                <c:pt idx="523">
                  <c:v>34.313600000000648</c:v>
                </c:pt>
                <c:pt idx="524">
                  <c:v>34.313700000000651</c:v>
                </c:pt>
                <c:pt idx="525">
                  <c:v>34.313800000000654</c:v>
                </c:pt>
                <c:pt idx="526">
                  <c:v>34.313900000000658</c:v>
                </c:pt>
                <c:pt idx="527">
                  <c:v>34.314000000000661</c:v>
                </c:pt>
                <c:pt idx="528">
                  <c:v>34.314100000000664</c:v>
                </c:pt>
                <c:pt idx="529">
                  <c:v>34.314200000000668</c:v>
                </c:pt>
                <c:pt idx="530">
                  <c:v>34.314300000000671</c:v>
                </c:pt>
                <c:pt idx="531">
                  <c:v>34.314400000000674</c:v>
                </c:pt>
                <c:pt idx="532">
                  <c:v>34.314500000000677</c:v>
                </c:pt>
                <c:pt idx="533">
                  <c:v>34.314600000000681</c:v>
                </c:pt>
                <c:pt idx="534">
                  <c:v>34.314700000000684</c:v>
                </c:pt>
                <c:pt idx="535">
                  <c:v>34.314800000000687</c:v>
                </c:pt>
                <c:pt idx="536">
                  <c:v>34.314900000000691</c:v>
                </c:pt>
                <c:pt idx="537">
                  <c:v>34.315000000000694</c:v>
                </c:pt>
                <c:pt idx="538">
                  <c:v>34.315100000000697</c:v>
                </c:pt>
                <c:pt idx="539">
                  <c:v>34.315200000000701</c:v>
                </c:pt>
                <c:pt idx="540">
                  <c:v>34.315300000000704</c:v>
                </c:pt>
                <c:pt idx="541">
                  <c:v>34.315400000000707</c:v>
                </c:pt>
                <c:pt idx="542">
                  <c:v>34.315500000000711</c:v>
                </c:pt>
                <c:pt idx="543">
                  <c:v>34.315600000000714</c:v>
                </c:pt>
                <c:pt idx="544">
                  <c:v>34.315700000000717</c:v>
                </c:pt>
                <c:pt idx="545">
                  <c:v>34.315800000000721</c:v>
                </c:pt>
                <c:pt idx="546">
                  <c:v>34.315900000000724</c:v>
                </c:pt>
                <c:pt idx="547">
                  <c:v>34.316000000000727</c:v>
                </c:pt>
                <c:pt idx="548">
                  <c:v>34.316100000000731</c:v>
                </c:pt>
                <c:pt idx="549">
                  <c:v>34.316200000000734</c:v>
                </c:pt>
                <c:pt idx="550">
                  <c:v>34.316300000000737</c:v>
                </c:pt>
                <c:pt idx="551">
                  <c:v>34.316400000000741</c:v>
                </c:pt>
                <c:pt idx="552">
                  <c:v>34.316500000000744</c:v>
                </c:pt>
                <c:pt idx="553">
                  <c:v>34.316600000000747</c:v>
                </c:pt>
                <c:pt idx="554">
                  <c:v>34.31670000000075</c:v>
                </c:pt>
                <c:pt idx="555">
                  <c:v>34.316800000000754</c:v>
                </c:pt>
                <c:pt idx="556">
                  <c:v>34.316900000000757</c:v>
                </c:pt>
                <c:pt idx="557">
                  <c:v>34.31700000000076</c:v>
                </c:pt>
                <c:pt idx="558">
                  <c:v>34.317100000000764</c:v>
                </c:pt>
                <c:pt idx="559">
                  <c:v>34.317200000000767</c:v>
                </c:pt>
                <c:pt idx="560">
                  <c:v>34.31730000000077</c:v>
                </c:pt>
                <c:pt idx="561">
                  <c:v>34.317400000000774</c:v>
                </c:pt>
                <c:pt idx="562">
                  <c:v>34.317500000000777</c:v>
                </c:pt>
                <c:pt idx="563">
                  <c:v>34.31760000000078</c:v>
                </c:pt>
                <c:pt idx="564">
                  <c:v>34.317700000000784</c:v>
                </c:pt>
                <c:pt idx="565">
                  <c:v>34.317800000000787</c:v>
                </c:pt>
                <c:pt idx="566">
                  <c:v>34.31790000000079</c:v>
                </c:pt>
                <c:pt idx="567">
                  <c:v>34.318000000000794</c:v>
                </c:pt>
                <c:pt idx="568">
                  <c:v>34.318100000000797</c:v>
                </c:pt>
                <c:pt idx="569">
                  <c:v>34.3182000000008</c:v>
                </c:pt>
                <c:pt idx="570">
                  <c:v>34.318300000000804</c:v>
                </c:pt>
                <c:pt idx="571">
                  <c:v>34.318400000000807</c:v>
                </c:pt>
                <c:pt idx="572">
                  <c:v>34.31850000000081</c:v>
                </c:pt>
                <c:pt idx="573">
                  <c:v>34.318600000000814</c:v>
                </c:pt>
                <c:pt idx="574">
                  <c:v>34.318700000000817</c:v>
                </c:pt>
                <c:pt idx="575">
                  <c:v>34.31880000000082</c:v>
                </c:pt>
                <c:pt idx="576">
                  <c:v>34.318900000000824</c:v>
                </c:pt>
                <c:pt idx="577">
                  <c:v>34.319000000000827</c:v>
                </c:pt>
                <c:pt idx="578">
                  <c:v>34.31910000000083</c:v>
                </c:pt>
                <c:pt idx="579">
                  <c:v>34.319200000000833</c:v>
                </c:pt>
                <c:pt idx="580">
                  <c:v>34.319300000000837</c:v>
                </c:pt>
                <c:pt idx="581">
                  <c:v>34.31940000000084</c:v>
                </c:pt>
                <c:pt idx="582">
                  <c:v>34.319500000000843</c:v>
                </c:pt>
                <c:pt idx="583">
                  <c:v>34.319600000000847</c:v>
                </c:pt>
                <c:pt idx="584">
                  <c:v>34.31970000000085</c:v>
                </c:pt>
                <c:pt idx="585">
                  <c:v>34.319800000000853</c:v>
                </c:pt>
                <c:pt idx="586">
                  <c:v>34.319900000000857</c:v>
                </c:pt>
                <c:pt idx="587">
                  <c:v>34.32000000000086</c:v>
                </c:pt>
                <c:pt idx="588">
                  <c:v>34.320100000000863</c:v>
                </c:pt>
                <c:pt idx="589">
                  <c:v>34.320200000000867</c:v>
                </c:pt>
                <c:pt idx="590">
                  <c:v>34.32030000000087</c:v>
                </c:pt>
                <c:pt idx="591">
                  <c:v>34.320400000000873</c:v>
                </c:pt>
                <c:pt idx="592">
                  <c:v>34.320500000000877</c:v>
                </c:pt>
                <c:pt idx="593">
                  <c:v>34.32060000000088</c:v>
                </c:pt>
                <c:pt idx="594">
                  <c:v>34.320700000000883</c:v>
                </c:pt>
                <c:pt idx="595">
                  <c:v>34.320800000000887</c:v>
                </c:pt>
                <c:pt idx="596">
                  <c:v>34.32090000000089</c:v>
                </c:pt>
                <c:pt idx="597">
                  <c:v>34.321000000000893</c:v>
                </c:pt>
                <c:pt idx="598">
                  <c:v>34.321100000000897</c:v>
                </c:pt>
                <c:pt idx="599">
                  <c:v>34.3212000000009</c:v>
                </c:pt>
                <c:pt idx="600">
                  <c:v>34.321300000000903</c:v>
                </c:pt>
                <c:pt idx="601">
                  <c:v>34.321400000000907</c:v>
                </c:pt>
                <c:pt idx="602">
                  <c:v>34.32150000000091</c:v>
                </c:pt>
                <c:pt idx="603">
                  <c:v>34.321600000000913</c:v>
                </c:pt>
                <c:pt idx="604">
                  <c:v>34.321700000000916</c:v>
                </c:pt>
                <c:pt idx="605">
                  <c:v>34.32180000000092</c:v>
                </c:pt>
                <c:pt idx="606">
                  <c:v>34.321900000000923</c:v>
                </c:pt>
                <c:pt idx="607">
                  <c:v>34.322000000000926</c:v>
                </c:pt>
                <c:pt idx="608">
                  <c:v>34.32210000000093</c:v>
                </c:pt>
                <c:pt idx="609">
                  <c:v>34.322200000000933</c:v>
                </c:pt>
                <c:pt idx="610">
                  <c:v>34.322300000000936</c:v>
                </c:pt>
                <c:pt idx="611">
                  <c:v>34.32240000000094</c:v>
                </c:pt>
                <c:pt idx="612">
                  <c:v>34.322500000000943</c:v>
                </c:pt>
                <c:pt idx="613">
                  <c:v>34.322600000000946</c:v>
                </c:pt>
                <c:pt idx="614">
                  <c:v>34.32270000000095</c:v>
                </c:pt>
                <c:pt idx="615">
                  <c:v>34.322800000000953</c:v>
                </c:pt>
                <c:pt idx="616">
                  <c:v>34.322900000000956</c:v>
                </c:pt>
                <c:pt idx="617">
                  <c:v>34.32300000000096</c:v>
                </c:pt>
                <c:pt idx="618">
                  <c:v>34.323100000000963</c:v>
                </c:pt>
                <c:pt idx="619">
                  <c:v>34.323200000000966</c:v>
                </c:pt>
                <c:pt idx="620">
                  <c:v>34.32330000000097</c:v>
                </c:pt>
                <c:pt idx="621">
                  <c:v>34.323400000000973</c:v>
                </c:pt>
                <c:pt idx="622">
                  <c:v>34.323500000000976</c:v>
                </c:pt>
                <c:pt idx="623">
                  <c:v>34.32360000000098</c:v>
                </c:pt>
                <c:pt idx="624">
                  <c:v>34.323700000000983</c:v>
                </c:pt>
                <c:pt idx="625">
                  <c:v>34.323800000000986</c:v>
                </c:pt>
                <c:pt idx="626">
                  <c:v>34.32390000000099</c:v>
                </c:pt>
                <c:pt idx="627">
                  <c:v>34.324000000000993</c:v>
                </c:pt>
                <c:pt idx="628">
                  <c:v>34.324100000000996</c:v>
                </c:pt>
                <c:pt idx="629">
                  <c:v>34.324200000000999</c:v>
                </c:pt>
                <c:pt idx="630">
                  <c:v>34.324300000001003</c:v>
                </c:pt>
                <c:pt idx="631">
                  <c:v>34.324400000001006</c:v>
                </c:pt>
                <c:pt idx="632">
                  <c:v>34.324500000001009</c:v>
                </c:pt>
                <c:pt idx="633">
                  <c:v>34.324600000001013</c:v>
                </c:pt>
                <c:pt idx="634">
                  <c:v>34.324700000001016</c:v>
                </c:pt>
                <c:pt idx="635">
                  <c:v>34.324800000001019</c:v>
                </c:pt>
                <c:pt idx="636">
                  <c:v>34.324900000001023</c:v>
                </c:pt>
                <c:pt idx="637">
                  <c:v>34.325000000001026</c:v>
                </c:pt>
                <c:pt idx="638">
                  <c:v>34.325100000001029</c:v>
                </c:pt>
                <c:pt idx="639">
                  <c:v>34.325200000001033</c:v>
                </c:pt>
                <c:pt idx="640">
                  <c:v>34.325300000001036</c:v>
                </c:pt>
                <c:pt idx="641">
                  <c:v>34.325400000001039</c:v>
                </c:pt>
                <c:pt idx="642">
                  <c:v>34.325500000001043</c:v>
                </c:pt>
                <c:pt idx="643">
                  <c:v>34.325600000001046</c:v>
                </c:pt>
                <c:pt idx="644">
                  <c:v>34.325700000001049</c:v>
                </c:pt>
                <c:pt idx="645">
                  <c:v>34.325800000001053</c:v>
                </c:pt>
                <c:pt idx="646">
                  <c:v>34.325900000001056</c:v>
                </c:pt>
                <c:pt idx="647">
                  <c:v>34.326000000001059</c:v>
                </c:pt>
                <c:pt idx="648">
                  <c:v>34.326100000001063</c:v>
                </c:pt>
                <c:pt idx="649">
                  <c:v>34.326200000001066</c:v>
                </c:pt>
                <c:pt idx="650">
                  <c:v>34.326300000001069</c:v>
                </c:pt>
                <c:pt idx="651">
                  <c:v>34.326400000001072</c:v>
                </c:pt>
                <c:pt idx="652">
                  <c:v>34.326500000001076</c:v>
                </c:pt>
                <c:pt idx="653">
                  <c:v>34.326600000001079</c:v>
                </c:pt>
                <c:pt idx="654">
                  <c:v>34.326700000001082</c:v>
                </c:pt>
                <c:pt idx="655">
                  <c:v>34.326800000001086</c:v>
                </c:pt>
                <c:pt idx="656">
                  <c:v>34.326900000001089</c:v>
                </c:pt>
                <c:pt idx="657">
                  <c:v>34.327000000001092</c:v>
                </c:pt>
                <c:pt idx="658">
                  <c:v>34.327100000001096</c:v>
                </c:pt>
                <c:pt idx="659">
                  <c:v>34.327200000001099</c:v>
                </c:pt>
                <c:pt idx="660">
                  <c:v>34.327300000001102</c:v>
                </c:pt>
                <c:pt idx="661">
                  <c:v>34.327400000001106</c:v>
                </c:pt>
                <c:pt idx="662">
                  <c:v>34.327500000001109</c:v>
                </c:pt>
                <c:pt idx="663">
                  <c:v>34.327600000001112</c:v>
                </c:pt>
                <c:pt idx="664">
                  <c:v>34.327700000001116</c:v>
                </c:pt>
                <c:pt idx="665">
                  <c:v>34.327800000001119</c:v>
                </c:pt>
                <c:pt idx="666">
                  <c:v>34.327900000001122</c:v>
                </c:pt>
                <c:pt idx="667">
                  <c:v>34.328000000001126</c:v>
                </c:pt>
                <c:pt idx="668">
                  <c:v>34.328100000001129</c:v>
                </c:pt>
                <c:pt idx="669">
                  <c:v>34.328200000001132</c:v>
                </c:pt>
                <c:pt idx="670">
                  <c:v>34.328300000001136</c:v>
                </c:pt>
                <c:pt idx="671">
                  <c:v>34.328400000001139</c:v>
                </c:pt>
                <c:pt idx="672">
                  <c:v>34.328500000001142</c:v>
                </c:pt>
                <c:pt idx="673">
                  <c:v>34.328600000001146</c:v>
                </c:pt>
                <c:pt idx="674">
                  <c:v>34.328700000001149</c:v>
                </c:pt>
                <c:pt idx="675">
                  <c:v>34.328800000001152</c:v>
                </c:pt>
                <c:pt idx="676">
                  <c:v>34.328900000001155</c:v>
                </c:pt>
                <c:pt idx="677">
                  <c:v>34.329000000001159</c:v>
                </c:pt>
                <c:pt idx="678">
                  <c:v>34.329100000001162</c:v>
                </c:pt>
                <c:pt idx="679">
                  <c:v>34.329200000001165</c:v>
                </c:pt>
                <c:pt idx="680">
                  <c:v>34.329300000001169</c:v>
                </c:pt>
                <c:pt idx="681">
                  <c:v>34.329400000001172</c:v>
                </c:pt>
                <c:pt idx="682">
                  <c:v>34.329500000001175</c:v>
                </c:pt>
                <c:pt idx="683">
                  <c:v>34.329600000001179</c:v>
                </c:pt>
                <c:pt idx="684">
                  <c:v>34.329700000001182</c:v>
                </c:pt>
                <c:pt idx="685">
                  <c:v>34.329800000001185</c:v>
                </c:pt>
                <c:pt idx="686">
                  <c:v>34.329900000001189</c:v>
                </c:pt>
                <c:pt idx="687">
                  <c:v>34.330000000001192</c:v>
                </c:pt>
                <c:pt idx="688">
                  <c:v>34.330100000001195</c:v>
                </c:pt>
                <c:pt idx="689">
                  <c:v>34.330200000001199</c:v>
                </c:pt>
                <c:pt idx="690">
                  <c:v>34.330300000001202</c:v>
                </c:pt>
                <c:pt idx="691">
                  <c:v>34.330400000001205</c:v>
                </c:pt>
                <c:pt idx="692">
                  <c:v>34.330500000001209</c:v>
                </c:pt>
                <c:pt idx="693">
                  <c:v>34.330600000001212</c:v>
                </c:pt>
                <c:pt idx="694">
                  <c:v>34.330700000001215</c:v>
                </c:pt>
                <c:pt idx="695">
                  <c:v>34.330800000001219</c:v>
                </c:pt>
                <c:pt idx="696">
                  <c:v>34.330900000001222</c:v>
                </c:pt>
                <c:pt idx="697">
                  <c:v>34.331000000001225</c:v>
                </c:pt>
                <c:pt idx="698">
                  <c:v>34.331100000001229</c:v>
                </c:pt>
                <c:pt idx="699">
                  <c:v>34.331200000001232</c:v>
                </c:pt>
                <c:pt idx="700">
                  <c:v>34.331300000001235</c:v>
                </c:pt>
                <c:pt idx="701">
                  <c:v>34.331400000001238</c:v>
                </c:pt>
                <c:pt idx="702">
                  <c:v>34.331500000001242</c:v>
                </c:pt>
                <c:pt idx="703">
                  <c:v>34.331600000001245</c:v>
                </c:pt>
                <c:pt idx="704">
                  <c:v>34.331700000001248</c:v>
                </c:pt>
                <c:pt idx="705">
                  <c:v>34.331800000001252</c:v>
                </c:pt>
                <c:pt idx="706">
                  <c:v>34.331900000001255</c:v>
                </c:pt>
                <c:pt idx="707">
                  <c:v>34.332000000001258</c:v>
                </c:pt>
                <c:pt idx="708">
                  <c:v>34.332100000001262</c:v>
                </c:pt>
                <c:pt idx="709">
                  <c:v>34.332200000001265</c:v>
                </c:pt>
                <c:pt idx="710">
                  <c:v>34.332300000001268</c:v>
                </c:pt>
                <c:pt idx="711">
                  <c:v>34.332400000001272</c:v>
                </c:pt>
                <c:pt idx="712">
                  <c:v>34.332500000001275</c:v>
                </c:pt>
                <c:pt idx="713">
                  <c:v>34.332600000001278</c:v>
                </c:pt>
                <c:pt idx="714">
                  <c:v>34.332700000001282</c:v>
                </c:pt>
                <c:pt idx="715">
                  <c:v>34.332800000001285</c:v>
                </c:pt>
                <c:pt idx="716">
                  <c:v>34.332900000001288</c:v>
                </c:pt>
                <c:pt idx="717">
                  <c:v>34.333000000001292</c:v>
                </c:pt>
                <c:pt idx="718">
                  <c:v>34.333100000001295</c:v>
                </c:pt>
                <c:pt idx="719">
                  <c:v>34.333200000001298</c:v>
                </c:pt>
                <c:pt idx="720">
                  <c:v>34.333300000001302</c:v>
                </c:pt>
                <c:pt idx="721">
                  <c:v>34.333400000001305</c:v>
                </c:pt>
                <c:pt idx="722">
                  <c:v>34.333500000001308</c:v>
                </c:pt>
                <c:pt idx="723">
                  <c:v>34.333600000001312</c:v>
                </c:pt>
                <c:pt idx="724">
                  <c:v>34.333700000001315</c:v>
                </c:pt>
                <c:pt idx="725">
                  <c:v>34.333800000001318</c:v>
                </c:pt>
                <c:pt idx="726">
                  <c:v>34.333900000001321</c:v>
                </c:pt>
                <c:pt idx="727">
                  <c:v>34.334000000001325</c:v>
                </c:pt>
                <c:pt idx="728">
                  <c:v>34.334100000001328</c:v>
                </c:pt>
                <c:pt idx="729">
                  <c:v>34.334200000001331</c:v>
                </c:pt>
                <c:pt idx="730">
                  <c:v>34.334300000001335</c:v>
                </c:pt>
                <c:pt idx="731">
                  <c:v>34.334400000001338</c:v>
                </c:pt>
                <c:pt idx="732">
                  <c:v>34.334500000001341</c:v>
                </c:pt>
                <c:pt idx="733">
                  <c:v>34.334600000001345</c:v>
                </c:pt>
                <c:pt idx="734">
                  <c:v>34.334700000001348</c:v>
                </c:pt>
                <c:pt idx="735">
                  <c:v>34.334800000001351</c:v>
                </c:pt>
                <c:pt idx="736">
                  <c:v>34.334900000001355</c:v>
                </c:pt>
                <c:pt idx="737">
                  <c:v>34.335000000001358</c:v>
                </c:pt>
                <c:pt idx="738">
                  <c:v>34.335100000001361</c:v>
                </c:pt>
                <c:pt idx="739">
                  <c:v>34.335200000001365</c:v>
                </c:pt>
                <c:pt idx="740">
                  <c:v>34.335300000001368</c:v>
                </c:pt>
                <c:pt idx="741">
                  <c:v>34.335400000001371</c:v>
                </c:pt>
                <c:pt idx="742">
                  <c:v>34.335500000001375</c:v>
                </c:pt>
                <c:pt idx="743">
                  <c:v>34.335600000001378</c:v>
                </c:pt>
                <c:pt idx="744">
                  <c:v>34.335700000001381</c:v>
                </c:pt>
                <c:pt idx="745">
                  <c:v>34.335800000001385</c:v>
                </c:pt>
                <c:pt idx="746">
                  <c:v>34.335900000001388</c:v>
                </c:pt>
                <c:pt idx="747">
                  <c:v>34.336000000001391</c:v>
                </c:pt>
                <c:pt idx="748">
                  <c:v>34.336100000001395</c:v>
                </c:pt>
                <c:pt idx="749">
                  <c:v>34.336200000001398</c:v>
                </c:pt>
                <c:pt idx="750">
                  <c:v>34.336300000001401</c:v>
                </c:pt>
                <c:pt idx="751">
                  <c:v>34.336400000001404</c:v>
                </c:pt>
                <c:pt idx="752">
                  <c:v>34.336500000001408</c:v>
                </c:pt>
                <c:pt idx="753">
                  <c:v>34.336600000001411</c:v>
                </c:pt>
                <c:pt idx="754">
                  <c:v>34.336700000001414</c:v>
                </c:pt>
                <c:pt idx="755">
                  <c:v>34.336800000001418</c:v>
                </c:pt>
                <c:pt idx="756">
                  <c:v>34.336900000001421</c:v>
                </c:pt>
                <c:pt idx="757">
                  <c:v>34.337000000001424</c:v>
                </c:pt>
                <c:pt idx="758">
                  <c:v>34.337100000001428</c:v>
                </c:pt>
                <c:pt idx="759">
                  <c:v>34.337200000001431</c:v>
                </c:pt>
                <c:pt idx="760">
                  <c:v>34.337300000001434</c:v>
                </c:pt>
                <c:pt idx="761">
                  <c:v>34.337400000001438</c:v>
                </c:pt>
                <c:pt idx="762">
                  <c:v>34.337500000001441</c:v>
                </c:pt>
                <c:pt idx="763">
                  <c:v>34.337600000001444</c:v>
                </c:pt>
                <c:pt idx="764">
                  <c:v>34.337700000001448</c:v>
                </c:pt>
                <c:pt idx="765">
                  <c:v>34.337800000001451</c:v>
                </c:pt>
                <c:pt idx="766">
                  <c:v>34.337900000001454</c:v>
                </c:pt>
                <c:pt idx="767">
                  <c:v>34.338000000001458</c:v>
                </c:pt>
                <c:pt idx="768">
                  <c:v>34.338100000001461</c:v>
                </c:pt>
                <c:pt idx="769">
                  <c:v>34.338200000001464</c:v>
                </c:pt>
                <c:pt idx="770">
                  <c:v>34.338300000001468</c:v>
                </c:pt>
                <c:pt idx="771">
                  <c:v>34.338400000001471</c:v>
                </c:pt>
                <c:pt idx="772">
                  <c:v>34.338500000001474</c:v>
                </c:pt>
                <c:pt idx="773">
                  <c:v>34.338600000001477</c:v>
                </c:pt>
                <c:pt idx="774">
                  <c:v>34.338700000001481</c:v>
                </c:pt>
                <c:pt idx="775">
                  <c:v>34.338800000001484</c:v>
                </c:pt>
                <c:pt idx="776">
                  <c:v>34.338900000001487</c:v>
                </c:pt>
                <c:pt idx="777">
                  <c:v>34.339000000001491</c:v>
                </c:pt>
                <c:pt idx="778">
                  <c:v>34.339100000001494</c:v>
                </c:pt>
                <c:pt idx="779">
                  <c:v>34.339200000001497</c:v>
                </c:pt>
                <c:pt idx="780">
                  <c:v>34.339300000001501</c:v>
                </c:pt>
                <c:pt idx="781">
                  <c:v>34.339400000001504</c:v>
                </c:pt>
                <c:pt idx="782">
                  <c:v>34.339500000001507</c:v>
                </c:pt>
                <c:pt idx="783">
                  <c:v>34.339600000001511</c:v>
                </c:pt>
                <c:pt idx="784">
                  <c:v>34.339700000001514</c:v>
                </c:pt>
                <c:pt idx="785">
                  <c:v>34.339800000001517</c:v>
                </c:pt>
                <c:pt idx="786">
                  <c:v>34.339900000001521</c:v>
                </c:pt>
                <c:pt idx="787">
                  <c:v>34.340000000001524</c:v>
                </c:pt>
                <c:pt idx="788">
                  <c:v>34.340100000001527</c:v>
                </c:pt>
                <c:pt idx="789">
                  <c:v>34.340200000001531</c:v>
                </c:pt>
                <c:pt idx="790">
                  <c:v>34.340300000001534</c:v>
                </c:pt>
                <c:pt idx="791">
                  <c:v>34.340400000001537</c:v>
                </c:pt>
                <c:pt idx="792">
                  <c:v>34.340500000001541</c:v>
                </c:pt>
                <c:pt idx="793">
                  <c:v>34.340600000001544</c:v>
                </c:pt>
                <c:pt idx="794">
                  <c:v>34.340700000001547</c:v>
                </c:pt>
                <c:pt idx="795">
                  <c:v>34.340800000001551</c:v>
                </c:pt>
                <c:pt idx="796">
                  <c:v>34.340900000001554</c:v>
                </c:pt>
                <c:pt idx="797">
                  <c:v>34.341000000001557</c:v>
                </c:pt>
                <c:pt idx="798">
                  <c:v>34.34110000000156</c:v>
                </c:pt>
                <c:pt idx="799">
                  <c:v>34.341200000001564</c:v>
                </c:pt>
                <c:pt idx="800">
                  <c:v>34.341300000001567</c:v>
                </c:pt>
                <c:pt idx="801">
                  <c:v>34.34140000000157</c:v>
                </c:pt>
                <c:pt idx="802">
                  <c:v>34.341500000001574</c:v>
                </c:pt>
                <c:pt idx="803">
                  <c:v>34.341600000001577</c:v>
                </c:pt>
                <c:pt idx="804">
                  <c:v>34.34170000000158</c:v>
                </c:pt>
                <c:pt idx="805">
                  <c:v>34.341800000001584</c:v>
                </c:pt>
                <c:pt idx="806">
                  <c:v>34.341900000001587</c:v>
                </c:pt>
                <c:pt idx="807">
                  <c:v>34.34200000000159</c:v>
                </c:pt>
                <c:pt idx="808">
                  <c:v>34.342100000001594</c:v>
                </c:pt>
                <c:pt idx="809">
                  <c:v>34.342200000001597</c:v>
                </c:pt>
                <c:pt idx="810">
                  <c:v>34.3423000000016</c:v>
                </c:pt>
                <c:pt idx="811">
                  <c:v>34.342400000001604</c:v>
                </c:pt>
                <c:pt idx="812">
                  <c:v>34.342500000001607</c:v>
                </c:pt>
                <c:pt idx="813">
                  <c:v>34.34260000000161</c:v>
                </c:pt>
                <c:pt idx="814">
                  <c:v>34.342700000001614</c:v>
                </c:pt>
                <c:pt idx="815">
                  <c:v>34.342800000001617</c:v>
                </c:pt>
                <c:pt idx="816">
                  <c:v>34.34290000000162</c:v>
                </c:pt>
                <c:pt idx="817">
                  <c:v>34.343000000001624</c:v>
                </c:pt>
                <c:pt idx="818">
                  <c:v>34.343100000001627</c:v>
                </c:pt>
                <c:pt idx="819">
                  <c:v>34.34320000000163</c:v>
                </c:pt>
                <c:pt idx="820">
                  <c:v>34.343300000001634</c:v>
                </c:pt>
                <c:pt idx="821">
                  <c:v>34.343400000001637</c:v>
                </c:pt>
                <c:pt idx="822">
                  <c:v>34.34350000000164</c:v>
                </c:pt>
                <c:pt idx="823">
                  <c:v>34.343600000001643</c:v>
                </c:pt>
                <c:pt idx="824">
                  <c:v>34.343700000001647</c:v>
                </c:pt>
                <c:pt idx="825">
                  <c:v>34.34380000000165</c:v>
                </c:pt>
                <c:pt idx="826">
                  <c:v>34.343900000001653</c:v>
                </c:pt>
                <c:pt idx="827">
                  <c:v>34.344000000001657</c:v>
                </c:pt>
                <c:pt idx="828">
                  <c:v>34.34410000000166</c:v>
                </c:pt>
                <c:pt idx="829">
                  <c:v>34.344200000001663</c:v>
                </c:pt>
                <c:pt idx="830">
                  <c:v>34.344300000001667</c:v>
                </c:pt>
                <c:pt idx="831">
                  <c:v>34.34440000000167</c:v>
                </c:pt>
                <c:pt idx="832">
                  <c:v>34.344500000001673</c:v>
                </c:pt>
                <c:pt idx="833">
                  <c:v>34.344600000001677</c:v>
                </c:pt>
                <c:pt idx="834">
                  <c:v>34.34470000000168</c:v>
                </c:pt>
                <c:pt idx="835">
                  <c:v>34.344800000001683</c:v>
                </c:pt>
                <c:pt idx="836">
                  <c:v>34.344900000001687</c:v>
                </c:pt>
                <c:pt idx="837">
                  <c:v>34.34500000000169</c:v>
                </c:pt>
                <c:pt idx="838">
                  <c:v>34.345100000001693</c:v>
                </c:pt>
                <c:pt idx="839">
                  <c:v>34.345200000001697</c:v>
                </c:pt>
                <c:pt idx="840">
                  <c:v>34.3453000000017</c:v>
                </c:pt>
                <c:pt idx="841">
                  <c:v>34.345400000001703</c:v>
                </c:pt>
                <c:pt idx="842">
                  <c:v>34.345500000001707</c:v>
                </c:pt>
                <c:pt idx="843">
                  <c:v>34.34560000000171</c:v>
                </c:pt>
                <c:pt idx="844">
                  <c:v>34.345700000001713</c:v>
                </c:pt>
                <c:pt idx="845">
                  <c:v>34.345800000001717</c:v>
                </c:pt>
                <c:pt idx="846">
                  <c:v>34.34590000000172</c:v>
                </c:pt>
                <c:pt idx="847">
                  <c:v>34.346000000001723</c:v>
                </c:pt>
                <c:pt idx="848">
                  <c:v>34.346100000001726</c:v>
                </c:pt>
                <c:pt idx="849">
                  <c:v>34.34620000000173</c:v>
                </c:pt>
                <c:pt idx="850">
                  <c:v>34.346300000001733</c:v>
                </c:pt>
                <c:pt idx="851">
                  <c:v>34.346400000001736</c:v>
                </c:pt>
                <c:pt idx="852">
                  <c:v>34.34650000000174</c:v>
                </c:pt>
                <c:pt idx="853">
                  <c:v>34.346600000001743</c:v>
                </c:pt>
                <c:pt idx="854">
                  <c:v>34.346700000001746</c:v>
                </c:pt>
                <c:pt idx="855">
                  <c:v>34.34680000000175</c:v>
                </c:pt>
                <c:pt idx="856">
                  <c:v>34.346900000001753</c:v>
                </c:pt>
                <c:pt idx="857">
                  <c:v>34.347000000001756</c:v>
                </c:pt>
                <c:pt idx="858">
                  <c:v>34.34710000000176</c:v>
                </c:pt>
                <c:pt idx="859">
                  <c:v>34.347200000001763</c:v>
                </c:pt>
                <c:pt idx="860">
                  <c:v>34.347300000001766</c:v>
                </c:pt>
                <c:pt idx="861">
                  <c:v>34.34740000000177</c:v>
                </c:pt>
                <c:pt idx="862">
                  <c:v>34.347500000001773</c:v>
                </c:pt>
                <c:pt idx="863">
                  <c:v>34.347600000001776</c:v>
                </c:pt>
                <c:pt idx="864">
                  <c:v>34.34770000000178</c:v>
                </c:pt>
                <c:pt idx="865">
                  <c:v>34.347800000001783</c:v>
                </c:pt>
                <c:pt idx="866">
                  <c:v>34.347900000001786</c:v>
                </c:pt>
                <c:pt idx="867">
                  <c:v>34.34800000000179</c:v>
                </c:pt>
                <c:pt idx="868">
                  <c:v>34.348100000001793</c:v>
                </c:pt>
                <c:pt idx="869">
                  <c:v>34.348200000001796</c:v>
                </c:pt>
                <c:pt idx="870">
                  <c:v>34.3483000000018</c:v>
                </c:pt>
                <c:pt idx="871">
                  <c:v>34.348400000001803</c:v>
                </c:pt>
                <c:pt idx="872">
                  <c:v>34.348500000001806</c:v>
                </c:pt>
                <c:pt idx="873">
                  <c:v>34.348600000001809</c:v>
                </c:pt>
                <c:pt idx="874">
                  <c:v>34.348700000001813</c:v>
                </c:pt>
                <c:pt idx="875">
                  <c:v>34.348800000001816</c:v>
                </c:pt>
                <c:pt idx="876">
                  <c:v>34.348900000001819</c:v>
                </c:pt>
                <c:pt idx="877">
                  <c:v>34.349000000001823</c:v>
                </c:pt>
                <c:pt idx="878">
                  <c:v>34.349100000001826</c:v>
                </c:pt>
                <c:pt idx="879">
                  <c:v>34.349200000001829</c:v>
                </c:pt>
                <c:pt idx="880">
                  <c:v>34.349300000001833</c:v>
                </c:pt>
                <c:pt idx="881">
                  <c:v>34.349400000001836</c:v>
                </c:pt>
                <c:pt idx="882">
                  <c:v>34.349500000001839</c:v>
                </c:pt>
                <c:pt idx="883">
                  <c:v>34.349600000001843</c:v>
                </c:pt>
                <c:pt idx="884">
                  <c:v>34.349700000001846</c:v>
                </c:pt>
                <c:pt idx="885">
                  <c:v>34.349800000001849</c:v>
                </c:pt>
                <c:pt idx="886">
                  <c:v>34.349900000001853</c:v>
                </c:pt>
                <c:pt idx="887">
                  <c:v>34.350000000001856</c:v>
                </c:pt>
                <c:pt idx="888">
                  <c:v>34.350100000001859</c:v>
                </c:pt>
                <c:pt idx="889">
                  <c:v>34.350200000001863</c:v>
                </c:pt>
                <c:pt idx="890">
                  <c:v>34.350300000001866</c:v>
                </c:pt>
                <c:pt idx="891">
                  <c:v>34.350400000001869</c:v>
                </c:pt>
                <c:pt idx="892">
                  <c:v>34.350500000001873</c:v>
                </c:pt>
                <c:pt idx="893">
                  <c:v>34.350600000001876</c:v>
                </c:pt>
                <c:pt idx="894">
                  <c:v>34.350700000001879</c:v>
                </c:pt>
                <c:pt idx="895">
                  <c:v>34.350800000001882</c:v>
                </c:pt>
                <c:pt idx="896">
                  <c:v>34.350900000001886</c:v>
                </c:pt>
                <c:pt idx="897">
                  <c:v>34.351000000001889</c:v>
                </c:pt>
                <c:pt idx="898">
                  <c:v>34.351100000001892</c:v>
                </c:pt>
                <c:pt idx="899">
                  <c:v>34.351200000001896</c:v>
                </c:pt>
                <c:pt idx="900">
                  <c:v>34.351300000001899</c:v>
                </c:pt>
                <c:pt idx="901">
                  <c:v>34.351400000001902</c:v>
                </c:pt>
                <c:pt idx="902">
                  <c:v>34.351500000001906</c:v>
                </c:pt>
                <c:pt idx="903">
                  <c:v>34.351600000001909</c:v>
                </c:pt>
                <c:pt idx="904">
                  <c:v>34.351700000001912</c:v>
                </c:pt>
                <c:pt idx="905">
                  <c:v>34.351800000001916</c:v>
                </c:pt>
                <c:pt idx="906">
                  <c:v>34.351900000001919</c:v>
                </c:pt>
                <c:pt idx="907">
                  <c:v>34.352000000001922</c:v>
                </c:pt>
                <c:pt idx="908">
                  <c:v>34.352100000001926</c:v>
                </c:pt>
                <c:pt idx="909">
                  <c:v>34.352200000001929</c:v>
                </c:pt>
                <c:pt idx="910">
                  <c:v>34.352300000001932</c:v>
                </c:pt>
                <c:pt idx="911">
                  <c:v>34.352400000001936</c:v>
                </c:pt>
                <c:pt idx="912">
                  <c:v>34.352500000001939</c:v>
                </c:pt>
                <c:pt idx="913">
                  <c:v>34.352600000001942</c:v>
                </c:pt>
                <c:pt idx="914">
                  <c:v>34.352700000001946</c:v>
                </c:pt>
                <c:pt idx="915">
                  <c:v>34.352800000001949</c:v>
                </c:pt>
                <c:pt idx="916">
                  <c:v>34.352900000001952</c:v>
                </c:pt>
                <c:pt idx="917">
                  <c:v>34.353000000001956</c:v>
                </c:pt>
                <c:pt idx="918">
                  <c:v>34.353100000001959</c:v>
                </c:pt>
                <c:pt idx="919">
                  <c:v>34.353200000001962</c:v>
                </c:pt>
                <c:pt idx="920">
                  <c:v>34.353300000001965</c:v>
                </c:pt>
                <c:pt idx="921">
                  <c:v>34.353400000001969</c:v>
                </c:pt>
                <c:pt idx="922">
                  <c:v>34.353500000001972</c:v>
                </c:pt>
                <c:pt idx="923">
                  <c:v>34.353600000001975</c:v>
                </c:pt>
                <c:pt idx="924">
                  <c:v>34.353700000001979</c:v>
                </c:pt>
                <c:pt idx="925">
                  <c:v>34.353800000001982</c:v>
                </c:pt>
                <c:pt idx="926">
                  <c:v>34.353900000001985</c:v>
                </c:pt>
                <c:pt idx="927">
                  <c:v>34.354000000001989</c:v>
                </c:pt>
                <c:pt idx="928">
                  <c:v>34.354100000001992</c:v>
                </c:pt>
                <c:pt idx="929">
                  <c:v>34.354200000001995</c:v>
                </c:pt>
                <c:pt idx="930">
                  <c:v>34.354300000001999</c:v>
                </c:pt>
                <c:pt idx="931">
                  <c:v>34.354400000002002</c:v>
                </c:pt>
                <c:pt idx="932">
                  <c:v>34.354500000002005</c:v>
                </c:pt>
                <c:pt idx="933">
                  <c:v>34.354600000002009</c:v>
                </c:pt>
                <c:pt idx="934">
                  <c:v>34.354700000002012</c:v>
                </c:pt>
                <c:pt idx="935">
                  <c:v>34.354800000002015</c:v>
                </c:pt>
                <c:pt idx="936">
                  <c:v>34.354900000002019</c:v>
                </c:pt>
                <c:pt idx="937">
                  <c:v>34.355000000002022</c:v>
                </c:pt>
                <c:pt idx="938">
                  <c:v>34.355100000002025</c:v>
                </c:pt>
                <c:pt idx="939">
                  <c:v>34.355200000002029</c:v>
                </c:pt>
                <c:pt idx="940">
                  <c:v>34.355300000002032</c:v>
                </c:pt>
                <c:pt idx="941">
                  <c:v>34.355400000002035</c:v>
                </c:pt>
                <c:pt idx="942">
                  <c:v>34.355500000002039</c:v>
                </c:pt>
                <c:pt idx="943">
                  <c:v>34.355600000002042</c:v>
                </c:pt>
                <c:pt idx="944">
                  <c:v>34.355700000002045</c:v>
                </c:pt>
                <c:pt idx="945">
                  <c:v>34.355800000002048</c:v>
                </c:pt>
                <c:pt idx="946">
                  <c:v>34.355900000002052</c:v>
                </c:pt>
                <c:pt idx="947">
                  <c:v>34.356000000002055</c:v>
                </c:pt>
                <c:pt idx="948">
                  <c:v>34.356100000002058</c:v>
                </c:pt>
                <c:pt idx="949">
                  <c:v>34.356200000002062</c:v>
                </c:pt>
                <c:pt idx="950">
                  <c:v>34.356300000002065</c:v>
                </c:pt>
                <c:pt idx="951">
                  <c:v>34.356400000002068</c:v>
                </c:pt>
                <c:pt idx="952">
                  <c:v>34.356500000002072</c:v>
                </c:pt>
                <c:pt idx="953">
                  <c:v>34.356600000002075</c:v>
                </c:pt>
                <c:pt idx="954">
                  <c:v>34.356700000002078</c:v>
                </c:pt>
                <c:pt idx="955">
                  <c:v>34.356800000002082</c:v>
                </c:pt>
                <c:pt idx="956">
                  <c:v>34.356900000002085</c:v>
                </c:pt>
                <c:pt idx="957">
                  <c:v>34.357000000002088</c:v>
                </c:pt>
                <c:pt idx="958">
                  <c:v>34.357100000002092</c:v>
                </c:pt>
                <c:pt idx="959">
                  <c:v>34.357200000002095</c:v>
                </c:pt>
                <c:pt idx="960">
                  <c:v>34.357300000002098</c:v>
                </c:pt>
                <c:pt idx="961">
                  <c:v>34.357400000002102</c:v>
                </c:pt>
                <c:pt idx="962">
                  <c:v>34.357500000002105</c:v>
                </c:pt>
                <c:pt idx="963">
                  <c:v>34.357600000002108</c:v>
                </c:pt>
                <c:pt idx="964">
                  <c:v>34.357700000002112</c:v>
                </c:pt>
                <c:pt idx="965">
                  <c:v>34.357800000002115</c:v>
                </c:pt>
                <c:pt idx="966">
                  <c:v>34.357900000002118</c:v>
                </c:pt>
                <c:pt idx="967">
                  <c:v>34.358000000002122</c:v>
                </c:pt>
                <c:pt idx="968">
                  <c:v>34.358100000002125</c:v>
                </c:pt>
                <c:pt idx="969">
                  <c:v>34.358200000002128</c:v>
                </c:pt>
                <c:pt idx="970">
                  <c:v>34.358300000002131</c:v>
                </c:pt>
                <c:pt idx="971">
                  <c:v>34.358400000002135</c:v>
                </c:pt>
                <c:pt idx="972">
                  <c:v>34.358500000002138</c:v>
                </c:pt>
                <c:pt idx="973">
                  <c:v>34.358600000002141</c:v>
                </c:pt>
                <c:pt idx="974">
                  <c:v>34.358700000002145</c:v>
                </c:pt>
                <c:pt idx="975">
                  <c:v>34.358800000002148</c:v>
                </c:pt>
                <c:pt idx="976">
                  <c:v>34.358900000002151</c:v>
                </c:pt>
                <c:pt idx="977">
                  <c:v>34.359000000002155</c:v>
                </c:pt>
                <c:pt idx="978">
                  <c:v>34.359100000002158</c:v>
                </c:pt>
                <c:pt idx="979">
                  <c:v>34.359200000002161</c:v>
                </c:pt>
                <c:pt idx="980">
                  <c:v>34.359300000002165</c:v>
                </c:pt>
                <c:pt idx="981">
                  <c:v>34.359400000002168</c:v>
                </c:pt>
                <c:pt idx="982">
                  <c:v>34.359500000002171</c:v>
                </c:pt>
                <c:pt idx="983">
                  <c:v>34.359600000002175</c:v>
                </c:pt>
                <c:pt idx="984">
                  <c:v>34.359700000002178</c:v>
                </c:pt>
                <c:pt idx="985">
                  <c:v>34.359800000002181</c:v>
                </c:pt>
                <c:pt idx="986">
                  <c:v>34.359900000002185</c:v>
                </c:pt>
                <c:pt idx="987">
                  <c:v>34.360000000002188</c:v>
                </c:pt>
                <c:pt idx="988">
                  <c:v>34.360100000002191</c:v>
                </c:pt>
                <c:pt idx="989">
                  <c:v>34.360200000002195</c:v>
                </c:pt>
                <c:pt idx="990">
                  <c:v>34.360300000002198</c:v>
                </c:pt>
                <c:pt idx="991">
                  <c:v>34.360400000002201</c:v>
                </c:pt>
                <c:pt idx="992">
                  <c:v>34.360500000002205</c:v>
                </c:pt>
                <c:pt idx="993">
                  <c:v>34.360600000002208</c:v>
                </c:pt>
                <c:pt idx="994">
                  <c:v>34.360700000002211</c:v>
                </c:pt>
                <c:pt idx="995">
                  <c:v>34.360800000002214</c:v>
                </c:pt>
                <c:pt idx="996">
                  <c:v>34.360900000002218</c:v>
                </c:pt>
                <c:pt idx="997">
                  <c:v>34.361000000002221</c:v>
                </c:pt>
                <c:pt idx="998">
                  <c:v>34.361100000002224</c:v>
                </c:pt>
                <c:pt idx="999">
                  <c:v>34.361200000002228</c:v>
                </c:pt>
                <c:pt idx="1000">
                  <c:v>34.361300000002231</c:v>
                </c:pt>
              </c:numCache>
            </c:numRef>
          </c:xVal>
          <c:yVal>
            <c:numRef>
              <c:f>Calculs!$Q$4:$Q$1004</c:f>
              <c:numCache>
                <c:formatCode>0.00</c:formatCode>
                <c:ptCount val="1001"/>
                <c:pt idx="0">
                  <c:v>0</c:v>
                </c:pt>
                <c:pt idx="1">
                  <c:v>4.9999999999998928E-4</c:v>
                </c:pt>
                <c:pt idx="2">
                  <c:v>1.4999999999999679E-3</c:v>
                </c:pt>
                <c:pt idx="3">
                  <c:v>2.4999999999999467E-3</c:v>
                </c:pt>
                <c:pt idx="4">
                  <c:v>3.499999999999925E-3</c:v>
                </c:pt>
                <c:pt idx="5">
                  <c:v>4.4999999999999034E-3</c:v>
                </c:pt>
                <c:pt idx="6">
                  <c:v>5.4999999999998826E-3</c:v>
                </c:pt>
                <c:pt idx="7">
                  <c:v>6.4999999999998609E-3</c:v>
                </c:pt>
                <c:pt idx="8">
                  <c:v>7.4999999999998393E-3</c:v>
                </c:pt>
                <c:pt idx="9">
                  <c:v>8.4999999999998185E-3</c:v>
                </c:pt>
                <c:pt idx="10">
                  <c:v>9.4999999999997968E-3</c:v>
                </c:pt>
                <c:pt idx="11">
                  <c:v>9.5000000000002253E-3</c:v>
                </c:pt>
                <c:pt idx="12">
                  <c:v>8.5000000000002469E-3</c:v>
                </c:pt>
                <c:pt idx="13">
                  <c:v>7.5000000000002669E-3</c:v>
                </c:pt>
                <c:pt idx="14">
                  <c:v>6.5000000000002885E-3</c:v>
                </c:pt>
                <c:pt idx="15">
                  <c:v>5.5000000000003102E-3</c:v>
                </c:pt>
                <c:pt idx="16">
                  <c:v>4.5000000000003319E-3</c:v>
                </c:pt>
                <c:pt idx="17">
                  <c:v>3.5000000000003527E-3</c:v>
                </c:pt>
                <c:pt idx="18">
                  <c:v>2.5000000000003743E-3</c:v>
                </c:pt>
                <c:pt idx="19">
                  <c:v>1.5000000000003951E-3</c:v>
                </c:pt>
                <c:pt idx="20">
                  <c:v>5.0000000000041678E-4</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33.500000000000185</c:v>
                </c:pt>
                <c:pt idx="380">
                  <c:v>33.600000000000186</c:v>
                </c:pt>
                <c:pt idx="381">
                  <c:v>33.700000000000188</c:v>
                </c:pt>
                <c:pt idx="382">
                  <c:v>33.800000000000189</c:v>
                </c:pt>
                <c:pt idx="383">
                  <c:v>33.90000000000019</c:v>
                </c:pt>
                <c:pt idx="384">
                  <c:v>34.000000000000192</c:v>
                </c:pt>
                <c:pt idx="385">
                  <c:v>34.100000000000193</c:v>
                </c:pt>
                <c:pt idx="386">
                  <c:v>34.200000000000195</c:v>
                </c:pt>
                <c:pt idx="387">
                  <c:v>34.300000000000196</c:v>
                </c:pt>
                <c:pt idx="388">
                  <c:v>34.300100000000199</c:v>
                </c:pt>
                <c:pt idx="389">
                  <c:v>34.300200000000203</c:v>
                </c:pt>
                <c:pt idx="390">
                  <c:v>34.300300000000206</c:v>
                </c:pt>
                <c:pt idx="391">
                  <c:v>34.300400000000209</c:v>
                </c:pt>
                <c:pt idx="392">
                  <c:v>34.300500000000213</c:v>
                </c:pt>
                <c:pt idx="393">
                  <c:v>34.300600000000216</c:v>
                </c:pt>
                <c:pt idx="394">
                  <c:v>34.300700000000219</c:v>
                </c:pt>
                <c:pt idx="395">
                  <c:v>34.300800000000223</c:v>
                </c:pt>
                <c:pt idx="396">
                  <c:v>34.300900000000226</c:v>
                </c:pt>
                <c:pt idx="397">
                  <c:v>34.301000000000229</c:v>
                </c:pt>
                <c:pt idx="398">
                  <c:v>34.301100000000233</c:v>
                </c:pt>
                <c:pt idx="399">
                  <c:v>34.301200000000236</c:v>
                </c:pt>
                <c:pt idx="400">
                  <c:v>34.301300000000239</c:v>
                </c:pt>
                <c:pt idx="401">
                  <c:v>34.301400000000243</c:v>
                </c:pt>
                <c:pt idx="402">
                  <c:v>34.301500000000246</c:v>
                </c:pt>
                <c:pt idx="403">
                  <c:v>34.301600000000249</c:v>
                </c:pt>
                <c:pt idx="404">
                  <c:v>34.301700000000253</c:v>
                </c:pt>
                <c:pt idx="405">
                  <c:v>34.301800000000256</c:v>
                </c:pt>
                <c:pt idx="406">
                  <c:v>34.301900000000259</c:v>
                </c:pt>
                <c:pt idx="407">
                  <c:v>34.302000000000263</c:v>
                </c:pt>
                <c:pt idx="408">
                  <c:v>34.302100000000266</c:v>
                </c:pt>
                <c:pt idx="409">
                  <c:v>34.302200000000269</c:v>
                </c:pt>
                <c:pt idx="410">
                  <c:v>34.302300000000272</c:v>
                </c:pt>
                <c:pt idx="411">
                  <c:v>34.302400000000276</c:v>
                </c:pt>
                <c:pt idx="412">
                  <c:v>34.302500000000279</c:v>
                </c:pt>
                <c:pt idx="413">
                  <c:v>34.302600000000282</c:v>
                </c:pt>
                <c:pt idx="414">
                  <c:v>34.302700000000286</c:v>
                </c:pt>
                <c:pt idx="415">
                  <c:v>34.302800000000289</c:v>
                </c:pt>
                <c:pt idx="416">
                  <c:v>34.302900000000292</c:v>
                </c:pt>
                <c:pt idx="417">
                  <c:v>34.303000000000296</c:v>
                </c:pt>
                <c:pt idx="418">
                  <c:v>34.303100000000299</c:v>
                </c:pt>
                <c:pt idx="419">
                  <c:v>34.303200000000302</c:v>
                </c:pt>
                <c:pt idx="420">
                  <c:v>34.303300000000306</c:v>
                </c:pt>
                <c:pt idx="421">
                  <c:v>34.303400000000309</c:v>
                </c:pt>
                <c:pt idx="422">
                  <c:v>34.303500000000312</c:v>
                </c:pt>
                <c:pt idx="423">
                  <c:v>34.303600000000316</c:v>
                </c:pt>
                <c:pt idx="424">
                  <c:v>34.303700000000319</c:v>
                </c:pt>
                <c:pt idx="425">
                  <c:v>34.303800000000322</c:v>
                </c:pt>
                <c:pt idx="426">
                  <c:v>34.303900000000326</c:v>
                </c:pt>
                <c:pt idx="427">
                  <c:v>34.304000000000329</c:v>
                </c:pt>
                <c:pt idx="428">
                  <c:v>34.304100000000332</c:v>
                </c:pt>
                <c:pt idx="429">
                  <c:v>34.304200000000336</c:v>
                </c:pt>
                <c:pt idx="430">
                  <c:v>34.304300000000339</c:v>
                </c:pt>
                <c:pt idx="431">
                  <c:v>34.304400000000342</c:v>
                </c:pt>
                <c:pt idx="432">
                  <c:v>34.304500000000345</c:v>
                </c:pt>
                <c:pt idx="433">
                  <c:v>34.304600000000349</c:v>
                </c:pt>
                <c:pt idx="434">
                  <c:v>34.304700000000352</c:v>
                </c:pt>
                <c:pt idx="435">
                  <c:v>34.304800000000355</c:v>
                </c:pt>
                <c:pt idx="436">
                  <c:v>34.304900000000359</c:v>
                </c:pt>
                <c:pt idx="437">
                  <c:v>34.305000000000362</c:v>
                </c:pt>
                <c:pt idx="438">
                  <c:v>34.305100000000365</c:v>
                </c:pt>
                <c:pt idx="439">
                  <c:v>34.305200000000369</c:v>
                </c:pt>
                <c:pt idx="440">
                  <c:v>34.305300000000372</c:v>
                </c:pt>
                <c:pt idx="441">
                  <c:v>34.305400000000375</c:v>
                </c:pt>
                <c:pt idx="442">
                  <c:v>34.305500000000379</c:v>
                </c:pt>
                <c:pt idx="443">
                  <c:v>34.305600000000382</c:v>
                </c:pt>
                <c:pt idx="444">
                  <c:v>34.305700000000385</c:v>
                </c:pt>
                <c:pt idx="445">
                  <c:v>34.305800000000389</c:v>
                </c:pt>
                <c:pt idx="446">
                  <c:v>34.305900000000392</c:v>
                </c:pt>
                <c:pt idx="447">
                  <c:v>34.306000000000395</c:v>
                </c:pt>
                <c:pt idx="448">
                  <c:v>34.306100000000399</c:v>
                </c:pt>
                <c:pt idx="449">
                  <c:v>34.306200000000402</c:v>
                </c:pt>
                <c:pt idx="450">
                  <c:v>34.306300000000405</c:v>
                </c:pt>
                <c:pt idx="451">
                  <c:v>34.306400000000409</c:v>
                </c:pt>
                <c:pt idx="452">
                  <c:v>34.306500000000412</c:v>
                </c:pt>
                <c:pt idx="453">
                  <c:v>34.306600000000415</c:v>
                </c:pt>
                <c:pt idx="454">
                  <c:v>34.306700000000419</c:v>
                </c:pt>
                <c:pt idx="455">
                  <c:v>34.306800000000422</c:v>
                </c:pt>
                <c:pt idx="456">
                  <c:v>34.306900000000425</c:v>
                </c:pt>
                <c:pt idx="457">
                  <c:v>34.307000000000428</c:v>
                </c:pt>
                <c:pt idx="458">
                  <c:v>34.307100000000432</c:v>
                </c:pt>
                <c:pt idx="459">
                  <c:v>34.307200000000435</c:v>
                </c:pt>
                <c:pt idx="460">
                  <c:v>34.307300000000438</c:v>
                </c:pt>
                <c:pt idx="461">
                  <c:v>34.307400000000442</c:v>
                </c:pt>
                <c:pt idx="462">
                  <c:v>34.307500000000445</c:v>
                </c:pt>
                <c:pt idx="463">
                  <c:v>34.307600000000448</c:v>
                </c:pt>
                <c:pt idx="464">
                  <c:v>34.307700000000452</c:v>
                </c:pt>
                <c:pt idx="465">
                  <c:v>34.307800000000455</c:v>
                </c:pt>
                <c:pt idx="466">
                  <c:v>34.307900000000458</c:v>
                </c:pt>
                <c:pt idx="467">
                  <c:v>34.308000000000462</c:v>
                </c:pt>
                <c:pt idx="468">
                  <c:v>34.308100000000465</c:v>
                </c:pt>
                <c:pt idx="469">
                  <c:v>34.308200000000468</c:v>
                </c:pt>
                <c:pt idx="470">
                  <c:v>34.308300000000472</c:v>
                </c:pt>
                <c:pt idx="471">
                  <c:v>34.308400000000475</c:v>
                </c:pt>
                <c:pt idx="472">
                  <c:v>34.308500000000478</c:v>
                </c:pt>
                <c:pt idx="473">
                  <c:v>34.308600000000482</c:v>
                </c:pt>
                <c:pt idx="474">
                  <c:v>34.308700000000485</c:v>
                </c:pt>
                <c:pt idx="475">
                  <c:v>34.308800000000488</c:v>
                </c:pt>
                <c:pt idx="476">
                  <c:v>34.308900000000492</c:v>
                </c:pt>
                <c:pt idx="477">
                  <c:v>34.309000000000495</c:v>
                </c:pt>
                <c:pt idx="478">
                  <c:v>34.309100000000498</c:v>
                </c:pt>
                <c:pt idx="479">
                  <c:v>34.309200000000502</c:v>
                </c:pt>
                <c:pt idx="480">
                  <c:v>34.309300000000505</c:v>
                </c:pt>
                <c:pt idx="481">
                  <c:v>34.309400000000508</c:v>
                </c:pt>
                <c:pt idx="482">
                  <c:v>34.309500000000511</c:v>
                </c:pt>
                <c:pt idx="483">
                  <c:v>34.309600000000515</c:v>
                </c:pt>
                <c:pt idx="484">
                  <c:v>34.309700000000518</c:v>
                </c:pt>
                <c:pt idx="485">
                  <c:v>34.309800000000521</c:v>
                </c:pt>
                <c:pt idx="486">
                  <c:v>34.309900000000525</c:v>
                </c:pt>
                <c:pt idx="487">
                  <c:v>34.310000000000528</c:v>
                </c:pt>
                <c:pt idx="488">
                  <c:v>34.310100000000531</c:v>
                </c:pt>
                <c:pt idx="489">
                  <c:v>34.310200000000535</c:v>
                </c:pt>
                <c:pt idx="490">
                  <c:v>34.310300000000538</c:v>
                </c:pt>
                <c:pt idx="491">
                  <c:v>34.310400000000541</c:v>
                </c:pt>
                <c:pt idx="492">
                  <c:v>34.310500000000545</c:v>
                </c:pt>
                <c:pt idx="493">
                  <c:v>34.310600000000548</c:v>
                </c:pt>
                <c:pt idx="494">
                  <c:v>34.310700000000551</c:v>
                </c:pt>
                <c:pt idx="495">
                  <c:v>34.310800000000555</c:v>
                </c:pt>
                <c:pt idx="496">
                  <c:v>34.310900000000558</c:v>
                </c:pt>
                <c:pt idx="497">
                  <c:v>34.311000000000561</c:v>
                </c:pt>
                <c:pt idx="498">
                  <c:v>34.311100000000565</c:v>
                </c:pt>
                <c:pt idx="499">
                  <c:v>34.311200000000568</c:v>
                </c:pt>
                <c:pt idx="500">
                  <c:v>34.311300000000571</c:v>
                </c:pt>
                <c:pt idx="501">
                  <c:v>34.311400000000575</c:v>
                </c:pt>
                <c:pt idx="502">
                  <c:v>34.311500000000578</c:v>
                </c:pt>
                <c:pt idx="503">
                  <c:v>34.311600000000581</c:v>
                </c:pt>
                <c:pt idx="504">
                  <c:v>34.311700000000585</c:v>
                </c:pt>
                <c:pt idx="505">
                  <c:v>34.311800000000588</c:v>
                </c:pt>
                <c:pt idx="506">
                  <c:v>34.311900000000591</c:v>
                </c:pt>
                <c:pt idx="507">
                  <c:v>34.312000000000594</c:v>
                </c:pt>
                <c:pt idx="508">
                  <c:v>34.312100000000598</c:v>
                </c:pt>
                <c:pt idx="509">
                  <c:v>34.312200000000601</c:v>
                </c:pt>
                <c:pt idx="510">
                  <c:v>34.312300000000604</c:v>
                </c:pt>
                <c:pt idx="511">
                  <c:v>34.312400000000608</c:v>
                </c:pt>
                <c:pt idx="512">
                  <c:v>34.312500000000611</c:v>
                </c:pt>
                <c:pt idx="513">
                  <c:v>34.312600000000614</c:v>
                </c:pt>
                <c:pt idx="514">
                  <c:v>34.312700000000618</c:v>
                </c:pt>
                <c:pt idx="515">
                  <c:v>34.312800000000621</c:v>
                </c:pt>
                <c:pt idx="516">
                  <c:v>34.312900000000624</c:v>
                </c:pt>
                <c:pt idx="517">
                  <c:v>34.313000000000628</c:v>
                </c:pt>
                <c:pt idx="518">
                  <c:v>34.313100000000631</c:v>
                </c:pt>
                <c:pt idx="519">
                  <c:v>34.313200000000634</c:v>
                </c:pt>
                <c:pt idx="520">
                  <c:v>34.313300000000638</c:v>
                </c:pt>
                <c:pt idx="521">
                  <c:v>34.313400000000641</c:v>
                </c:pt>
                <c:pt idx="522">
                  <c:v>34.313500000000644</c:v>
                </c:pt>
                <c:pt idx="523">
                  <c:v>34.313600000000648</c:v>
                </c:pt>
                <c:pt idx="524">
                  <c:v>34.313700000000651</c:v>
                </c:pt>
                <c:pt idx="525">
                  <c:v>34.313800000000654</c:v>
                </c:pt>
                <c:pt idx="526">
                  <c:v>34.313900000000658</c:v>
                </c:pt>
                <c:pt idx="527">
                  <c:v>34.314000000000661</c:v>
                </c:pt>
                <c:pt idx="528">
                  <c:v>34.314100000000664</c:v>
                </c:pt>
                <c:pt idx="529">
                  <c:v>34.314200000000668</c:v>
                </c:pt>
                <c:pt idx="530">
                  <c:v>34.314300000000671</c:v>
                </c:pt>
                <c:pt idx="531">
                  <c:v>34.314400000000674</c:v>
                </c:pt>
                <c:pt idx="532">
                  <c:v>34.314500000000677</c:v>
                </c:pt>
                <c:pt idx="533">
                  <c:v>34.314600000000681</c:v>
                </c:pt>
                <c:pt idx="534">
                  <c:v>34.314700000000684</c:v>
                </c:pt>
                <c:pt idx="535">
                  <c:v>34.314800000000687</c:v>
                </c:pt>
                <c:pt idx="536">
                  <c:v>34.314900000000691</c:v>
                </c:pt>
                <c:pt idx="537">
                  <c:v>34.315000000000694</c:v>
                </c:pt>
                <c:pt idx="538">
                  <c:v>34.315100000000697</c:v>
                </c:pt>
                <c:pt idx="539">
                  <c:v>34.315200000000701</c:v>
                </c:pt>
                <c:pt idx="540">
                  <c:v>34.315300000000704</c:v>
                </c:pt>
                <c:pt idx="541">
                  <c:v>34.315400000000707</c:v>
                </c:pt>
                <c:pt idx="542">
                  <c:v>34.315500000000711</c:v>
                </c:pt>
                <c:pt idx="543">
                  <c:v>34.315600000000714</c:v>
                </c:pt>
                <c:pt idx="544">
                  <c:v>34.315700000000717</c:v>
                </c:pt>
                <c:pt idx="545">
                  <c:v>34.315800000000721</c:v>
                </c:pt>
                <c:pt idx="546">
                  <c:v>34.315900000000724</c:v>
                </c:pt>
                <c:pt idx="547">
                  <c:v>34.316000000000727</c:v>
                </c:pt>
                <c:pt idx="548">
                  <c:v>34.316100000000731</c:v>
                </c:pt>
                <c:pt idx="549">
                  <c:v>34.316200000000734</c:v>
                </c:pt>
                <c:pt idx="550">
                  <c:v>34.316300000000737</c:v>
                </c:pt>
                <c:pt idx="551">
                  <c:v>34.316400000000741</c:v>
                </c:pt>
                <c:pt idx="552">
                  <c:v>34.316500000000744</c:v>
                </c:pt>
                <c:pt idx="553">
                  <c:v>34.316600000000747</c:v>
                </c:pt>
                <c:pt idx="554">
                  <c:v>34.31670000000075</c:v>
                </c:pt>
                <c:pt idx="555">
                  <c:v>34.316800000000754</c:v>
                </c:pt>
                <c:pt idx="556">
                  <c:v>34.316900000000757</c:v>
                </c:pt>
                <c:pt idx="557">
                  <c:v>34.31700000000076</c:v>
                </c:pt>
                <c:pt idx="558">
                  <c:v>34.317100000000764</c:v>
                </c:pt>
                <c:pt idx="559">
                  <c:v>34.317200000000767</c:v>
                </c:pt>
                <c:pt idx="560">
                  <c:v>34.31730000000077</c:v>
                </c:pt>
                <c:pt idx="561">
                  <c:v>34.317400000000774</c:v>
                </c:pt>
                <c:pt idx="562">
                  <c:v>34.317500000000777</c:v>
                </c:pt>
                <c:pt idx="563">
                  <c:v>34.31760000000078</c:v>
                </c:pt>
                <c:pt idx="564">
                  <c:v>34.317700000000784</c:v>
                </c:pt>
                <c:pt idx="565">
                  <c:v>34.317800000000787</c:v>
                </c:pt>
                <c:pt idx="566">
                  <c:v>34.31790000000079</c:v>
                </c:pt>
                <c:pt idx="567">
                  <c:v>34.318000000000794</c:v>
                </c:pt>
                <c:pt idx="568">
                  <c:v>34.318100000000797</c:v>
                </c:pt>
                <c:pt idx="569">
                  <c:v>34.3182000000008</c:v>
                </c:pt>
                <c:pt idx="570">
                  <c:v>34.318300000000804</c:v>
                </c:pt>
                <c:pt idx="571">
                  <c:v>34.318400000000807</c:v>
                </c:pt>
                <c:pt idx="572">
                  <c:v>34.31850000000081</c:v>
                </c:pt>
                <c:pt idx="573">
                  <c:v>34.318600000000814</c:v>
                </c:pt>
                <c:pt idx="574">
                  <c:v>34.318700000000817</c:v>
                </c:pt>
                <c:pt idx="575">
                  <c:v>34.31880000000082</c:v>
                </c:pt>
                <c:pt idx="576">
                  <c:v>34.318900000000824</c:v>
                </c:pt>
                <c:pt idx="577">
                  <c:v>34.319000000000827</c:v>
                </c:pt>
                <c:pt idx="578">
                  <c:v>34.31910000000083</c:v>
                </c:pt>
                <c:pt idx="579">
                  <c:v>34.319200000000833</c:v>
                </c:pt>
                <c:pt idx="580">
                  <c:v>34.319300000000837</c:v>
                </c:pt>
                <c:pt idx="581">
                  <c:v>34.31940000000084</c:v>
                </c:pt>
                <c:pt idx="582">
                  <c:v>34.319500000000843</c:v>
                </c:pt>
                <c:pt idx="583">
                  <c:v>34.319600000000847</c:v>
                </c:pt>
                <c:pt idx="584">
                  <c:v>34.31970000000085</c:v>
                </c:pt>
                <c:pt idx="585">
                  <c:v>34.319800000000853</c:v>
                </c:pt>
                <c:pt idx="586">
                  <c:v>34.319900000000857</c:v>
                </c:pt>
                <c:pt idx="587">
                  <c:v>34.32000000000086</c:v>
                </c:pt>
                <c:pt idx="588">
                  <c:v>34.320100000000863</c:v>
                </c:pt>
                <c:pt idx="589">
                  <c:v>34.320200000000867</c:v>
                </c:pt>
                <c:pt idx="590">
                  <c:v>34.32030000000087</c:v>
                </c:pt>
                <c:pt idx="591">
                  <c:v>34.320400000000873</c:v>
                </c:pt>
                <c:pt idx="592">
                  <c:v>34.320500000000877</c:v>
                </c:pt>
                <c:pt idx="593">
                  <c:v>34.32060000000088</c:v>
                </c:pt>
                <c:pt idx="594">
                  <c:v>34.320700000000883</c:v>
                </c:pt>
                <c:pt idx="595">
                  <c:v>34.320800000000887</c:v>
                </c:pt>
                <c:pt idx="596">
                  <c:v>34.32090000000089</c:v>
                </c:pt>
                <c:pt idx="597">
                  <c:v>34.321000000000893</c:v>
                </c:pt>
                <c:pt idx="598">
                  <c:v>34.321100000000897</c:v>
                </c:pt>
                <c:pt idx="599">
                  <c:v>34.3212000000009</c:v>
                </c:pt>
                <c:pt idx="600">
                  <c:v>34.321300000000903</c:v>
                </c:pt>
                <c:pt idx="601">
                  <c:v>34.321400000000907</c:v>
                </c:pt>
                <c:pt idx="602">
                  <c:v>34.32150000000091</c:v>
                </c:pt>
                <c:pt idx="603">
                  <c:v>34.321600000000913</c:v>
                </c:pt>
                <c:pt idx="604">
                  <c:v>34.321700000000916</c:v>
                </c:pt>
                <c:pt idx="605">
                  <c:v>34.32180000000092</c:v>
                </c:pt>
                <c:pt idx="606">
                  <c:v>34.321900000000923</c:v>
                </c:pt>
                <c:pt idx="607">
                  <c:v>34.322000000000926</c:v>
                </c:pt>
                <c:pt idx="608">
                  <c:v>34.32210000000093</c:v>
                </c:pt>
                <c:pt idx="609">
                  <c:v>34.322200000000933</c:v>
                </c:pt>
                <c:pt idx="610">
                  <c:v>34.322300000000936</c:v>
                </c:pt>
                <c:pt idx="611">
                  <c:v>34.32240000000094</c:v>
                </c:pt>
                <c:pt idx="612">
                  <c:v>34.322500000000943</c:v>
                </c:pt>
                <c:pt idx="613">
                  <c:v>34.322600000000946</c:v>
                </c:pt>
                <c:pt idx="614">
                  <c:v>34.32270000000095</c:v>
                </c:pt>
                <c:pt idx="615">
                  <c:v>34.322800000000953</c:v>
                </c:pt>
                <c:pt idx="616">
                  <c:v>34.322900000000956</c:v>
                </c:pt>
                <c:pt idx="617">
                  <c:v>34.32300000000096</c:v>
                </c:pt>
                <c:pt idx="618">
                  <c:v>34.323100000000963</c:v>
                </c:pt>
                <c:pt idx="619">
                  <c:v>34.323200000000966</c:v>
                </c:pt>
                <c:pt idx="620">
                  <c:v>34.32330000000097</c:v>
                </c:pt>
                <c:pt idx="621">
                  <c:v>34.323400000000973</c:v>
                </c:pt>
                <c:pt idx="622">
                  <c:v>34.323500000000976</c:v>
                </c:pt>
                <c:pt idx="623">
                  <c:v>34.32360000000098</c:v>
                </c:pt>
                <c:pt idx="624">
                  <c:v>34.323700000000983</c:v>
                </c:pt>
                <c:pt idx="625">
                  <c:v>34.323800000000986</c:v>
                </c:pt>
                <c:pt idx="626">
                  <c:v>34.32390000000099</c:v>
                </c:pt>
                <c:pt idx="627">
                  <c:v>34.324000000000993</c:v>
                </c:pt>
                <c:pt idx="628">
                  <c:v>34.324100000000996</c:v>
                </c:pt>
                <c:pt idx="629">
                  <c:v>34.324200000000999</c:v>
                </c:pt>
                <c:pt idx="630">
                  <c:v>34.324300000001003</c:v>
                </c:pt>
                <c:pt idx="631">
                  <c:v>34.324400000001006</c:v>
                </c:pt>
                <c:pt idx="632">
                  <c:v>34.324500000001009</c:v>
                </c:pt>
                <c:pt idx="633">
                  <c:v>34.324600000001013</c:v>
                </c:pt>
                <c:pt idx="634">
                  <c:v>34.324700000001016</c:v>
                </c:pt>
                <c:pt idx="635">
                  <c:v>34.324800000001019</c:v>
                </c:pt>
                <c:pt idx="636">
                  <c:v>34.324900000001023</c:v>
                </c:pt>
                <c:pt idx="637">
                  <c:v>34.325000000001026</c:v>
                </c:pt>
                <c:pt idx="638">
                  <c:v>34.325100000001029</c:v>
                </c:pt>
                <c:pt idx="639">
                  <c:v>34.325200000001033</c:v>
                </c:pt>
                <c:pt idx="640">
                  <c:v>34.325300000001036</c:v>
                </c:pt>
                <c:pt idx="641">
                  <c:v>34.325400000001039</c:v>
                </c:pt>
                <c:pt idx="642">
                  <c:v>34.325500000001043</c:v>
                </c:pt>
                <c:pt idx="643">
                  <c:v>34.325600000001046</c:v>
                </c:pt>
                <c:pt idx="644">
                  <c:v>34.325700000001049</c:v>
                </c:pt>
                <c:pt idx="645">
                  <c:v>34.325800000001053</c:v>
                </c:pt>
                <c:pt idx="646">
                  <c:v>34.325900000001056</c:v>
                </c:pt>
                <c:pt idx="647">
                  <c:v>34.326000000001059</c:v>
                </c:pt>
                <c:pt idx="648">
                  <c:v>34.326100000001063</c:v>
                </c:pt>
                <c:pt idx="649">
                  <c:v>34.326200000001066</c:v>
                </c:pt>
                <c:pt idx="650">
                  <c:v>34.326300000001069</c:v>
                </c:pt>
                <c:pt idx="651">
                  <c:v>34.326400000001072</c:v>
                </c:pt>
                <c:pt idx="652">
                  <c:v>34.326500000001076</c:v>
                </c:pt>
                <c:pt idx="653">
                  <c:v>34.326600000001079</c:v>
                </c:pt>
                <c:pt idx="654">
                  <c:v>34.326700000001082</c:v>
                </c:pt>
                <c:pt idx="655">
                  <c:v>34.326800000001086</c:v>
                </c:pt>
                <c:pt idx="656">
                  <c:v>34.326900000001089</c:v>
                </c:pt>
                <c:pt idx="657">
                  <c:v>34.327000000001092</c:v>
                </c:pt>
                <c:pt idx="658">
                  <c:v>34.327100000001096</c:v>
                </c:pt>
                <c:pt idx="659">
                  <c:v>34.327200000001099</c:v>
                </c:pt>
                <c:pt idx="660">
                  <c:v>34.327300000001102</c:v>
                </c:pt>
                <c:pt idx="661">
                  <c:v>34.327400000001106</c:v>
                </c:pt>
                <c:pt idx="662">
                  <c:v>34.327500000001109</c:v>
                </c:pt>
                <c:pt idx="663">
                  <c:v>34.327600000001112</c:v>
                </c:pt>
                <c:pt idx="664">
                  <c:v>34.327700000001116</c:v>
                </c:pt>
                <c:pt idx="665">
                  <c:v>34.327800000001119</c:v>
                </c:pt>
                <c:pt idx="666">
                  <c:v>34.327900000001122</c:v>
                </c:pt>
                <c:pt idx="667">
                  <c:v>34.328000000001126</c:v>
                </c:pt>
                <c:pt idx="668">
                  <c:v>34.328100000001129</c:v>
                </c:pt>
                <c:pt idx="669">
                  <c:v>34.328200000001132</c:v>
                </c:pt>
                <c:pt idx="670">
                  <c:v>34.328300000001136</c:v>
                </c:pt>
                <c:pt idx="671">
                  <c:v>34.328400000001139</c:v>
                </c:pt>
                <c:pt idx="672">
                  <c:v>34.328500000001142</c:v>
                </c:pt>
                <c:pt idx="673">
                  <c:v>34.328600000001146</c:v>
                </c:pt>
                <c:pt idx="674">
                  <c:v>34.328700000001149</c:v>
                </c:pt>
                <c:pt idx="675">
                  <c:v>34.328800000001152</c:v>
                </c:pt>
                <c:pt idx="676">
                  <c:v>34.328900000001155</c:v>
                </c:pt>
                <c:pt idx="677">
                  <c:v>34.329000000001159</c:v>
                </c:pt>
                <c:pt idx="678">
                  <c:v>34.329100000001162</c:v>
                </c:pt>
                <c:pt idx="679">
                  <c:v>34.329200000001165</c:v>
                </c:pt>
                <c:pt idx="680">
                  <c:v>34.329300000001169</c:v>
                </c:pt>
                <c:pt idx="681">
                  <c:v>34.329400000001172</c:v>
                </c:pt>
                <c:pt idx="682">
                  <c:v>34.329500000001175</c:v>
                </c:pt>
                <c:pt idx="683">
                  <c:v>34.329600000001179</c:v>
                </c:pt>
                <c:pt idx="684">
                  <c:v>34.329700000001182</c:v>
                </c:pt>
                <c:pt idx="685">
                  <c:v>34.329800000001185</c:v>
                </c:pt>
                <c:pt idx="686">
                  <c:v>34.329900000001189</c:v>
                </c:pt>
                <c:pt idx="687">
                  <c:v>34.330000000001192</c:v>
                </c:pt>
                <c:pt idx="688">
                  <c:v>34.330100000001195</c:v>
                </c:pt>
                <c:pt idx="689">
                  <c:v>34.330200000001199</c:v>
                </c:pt>
                <c:pt idx="690">
                  <c:v>34.330300000001202</c:v>
                </c:pt>
                <c:pt idx="691">
                  <c:v>34.330400000001205</c:v>
                </c:pt>
                <c:pt idx="692">
                  <c:v>34.330500000001209</c:v>
                </c:pt>
                <c:pt idx="693">
                  <c:v>34.330600000001212</c:v>
                </c:pt>
                <c:pt idx="694">
                  <c:v>34.330700000001215</c:v>
                </c:pt>
                <c:pt idx="695">
                  <c:v>34.330800000001219</c:v>
                </c:pt>
                <c:pt idx="696">
                  <c:v>34.330900000001222</c:v>
                </c:pt>
                <c:pt idx="697">
                  <c:v>34.331000000001225</c:v>
                </c:pt>
                <c:pt idx="698">
                  <c:v>34.331100000001229</c:v>
                </c:pt>
                <c:pt idx="699">
                  <c:v>34.331200000001232</c:v>
                </c:pt>
                <c:pt idx="700">
                  <c:v>34.331300000001235</c:v>
                </c:pt>
                <c:pt idx="701">
                  <c:v>34.331400000001238</c:v>
                </c:pt>
                <c:pt idx="702">
                  <c:v>34.331500000001242</c:v>
                </c:pt>
                <c:pt idx="703">
                  <c:v>34.331600000001245</c:v>
                </c:pt>
                <c:pt idx="704">
                  <c:v>34.331700000001248</c:v>
                </c:pt>
                <c:pt idx="705">
                  <c:v>34.331800000001252</c:v>
                </c:pt>
                <c:pt idx="706">
                  <c:v>34.331900000001255</c:v>
                </c:pt>
                <c:pt idx="707">
                  <c:v>34.332000000001258</c:v>
                </c:pt>
                <c:pt idx="708">
                  <c:v>34.332100000001262</c:v>
                </c:pt>
                <c:pt idx="709">
                  <c:v>34.332200000001265</c:v>
                </c:pt>
                <c:pt idx="710">
                  <c:v>34.332300000001268</c:v>
                </c:pt>
                <c:pt idx="711">
                  <c:v>34.332400000001272</c:v>
                </c:pt>
                <c:pt idx="712">
                  <c:v>34.332500000001275</c:v>
                </c:pt>
                <c:pt idx="713">
                  <c:v>34.332600000001278</c:v>
                </c:pt>
                <c:pt idx="714">
                  <c:v>34.332700000001282</c:v>
                </c:pt>
                <c:pt idx="715">
                  <c:v>34.332800000001285</c:v>
                </c:pt>
                <c:pt idx="716">
                  <c:v>34.332900000001288</c:v>
                </c:pt>
                <c:pt idx="717">
                  <c:v>34.333000000001292</c:v>
                </c:pt>
                <c:pt idx="718">
                  <c:v>34.333100000001295</c:v>
                </c:pt>
                <c:pt idx="719">
                  <c:v>34.333200000001298</c:v>
                </c:pt>
                <c:pt idx="720">
                  <c:v>34.333300000001302</c:v>
                </c:pt>
                <c:pt idx="721">
                  <c:v>34.333400000001305</c:v>
                </c:pt>
                <c:pt idx="722">
                  <c:v>34.333500000001308</c:v>
                </c:pt>
                <c:pt idx="723">
                  <c:v>34.333600000001312</c:v>
                </c:pt>
                <c:pt idx="724">
                  <c:v>34.333700000001315</c:v>
                </c:pt>
                <c:pt idx="725">
                  <c:v>34.333800000001318</c:v>
                </c:pt>
                <c:pt idx="726">
                  <c:v>34.333900000001321</c:v>
                </c:pt>
                <c:pt idx="727">
                  <c:v>34.334000000001325</c:v>
                </c:pt>
                <c:pt idx="728">
                  <c:v>34.334100000001328</c:v>
                </c:pt>
                <c:pt idx="729">
                  <c:v>34.334200000001331</c:v>
                </c:pt>
                <c:pt idx="730">
                  <c:v>34.334300000001335</c:v>
                </c:pt>
                <c:pt idx="731">
                  <c:v>34.334400000001338</c:v>
                </c:pt>
                <c:pt idx="732">
                  <c:v>34.334500000001341</c:v>
                </c:pt>
                <c:pt idx="733">
                  <c:v>34.334600000001345</c:v>
                </c:pt>
                <c:pt idx="734">
                  <c:v>34.334700000001348</c:v>
                </c:pt>
                <c:pt idx="735">
                  <c:v>34.334800000001351</c:v>
                </c:pt>
                <c:pt idx="736">
                  <c:v>34.334900000001355</c:v>
                </c:pt>
                <c:pt idx="737">
                  <c:v>34.335000000001358</c:v>
                </c:pt>
                <c:pt idx="738">
                  <c:v>34.335100000001361</c:v>
                </c:pt>
                <c:pt idx="739">
                  <c:v>34.335200000001365</c:v>
                </c:pt>
                <c:pt idx="740">
                  <c:v>34.335300000001368</c:v>
                </c:pt>
                <c:pt idx="741">
                  <c:v>34.335400000001371</c:v>
                </c:pt>
                <c:pt idx="742">
                  <c:v>34.335500000001375</c:v>
                </c:pt>
                <c:pt idx="743">
                  <c:v>34.335600000001378</c:v>
                </c:pt>
                <c:pt idx="744">
                  <c:v>34.335700000001381</c:v>
                </c:pt>
                <c:pt idx="745">
                  <c:v>34.335800000001385</c:v>
                </c:pt>
                <c:pt idx="746">
                  <c:v>34.335900000001388</c:v>
                </c:pt>
                <c:pt idx="747">
                  <c:v>34.336000000001391</c:v>
                </c:pt>
                <c:pt idx="748">
                  <c:v>34.336100000001395</c:v>
                </c:pt>
                <c:pt idx="749">
                  <c:v>34.336200000001398</c:v>
                </c:pt>
                <c:pt idx="750">
                  <c:v>34.336300000001401</c:v>
                </c:pt>
                <c:pt idx="751">
                  <c:v>34.336400000001404</c:v>
                </c:pt>
                <c:pt idx="752">
                  <c:v>34.336500000001408</c:v>
                </c:pt>
                <c:pt idx="753">
                  <c:v>34.336600000001411</c:v>
                </c:pt>
                <c:pt idx="754">
                  <c:v>34.336700000001414</c:v>
                </c:pt>
                <c:pt idx="755">
                  <c:v>34.336800000001418</c:v>
                </c:pt>
                <c:pt idx="756">
                  <c:v>34.336900000001421</c:v>
                </c:pt>
                <c:pt idx="757">
                  <c:v>34.337000000001424</c:v>
                </c:pt>
                <c:pt idx="758">
                  <c:v>34.337100000001428</c:v>
                </c:pt>
                <c:pt idx="759">
                  <c:v>34.337200000001431</c:v>
                </c:pt>
                <c:pt idx="760">
                  <c:v>34.337300000001434</c:v>
                </c:pt>
                <c:pt idx="761">
                  <c:v>34.337400000001438</c:v>
                </c:pt>
                <c:pt idx="762">
                  <c:v>34.337500000001441</c:v>
                </c:pt>
                <c:pt idx="763">
                  <c:v>34.337600000001444</c:v>
                </c:pt>
                <c:pt idx="764">
                  <c:v>34.337700000001448</c:v>
                </c:pt>
                <c:pt idx="765">
                  <c:v>34.337800000001451</c:v>
                </c:pt>
                <c:pt idx="766">
                  <c:v>34.337900000001454</c:v>
                </c:pt>
                <c:pt idx="767">
                  <c:v>34.338000000001458</c:v>
                </c:pt>
                <c:pt idx="768">
                  <c:v>34.338100000001461</c:v>
                </c:pt>
                <c:pt idx="769">
                  <c:v>34.338200000001464</c:v>
                </c:pt>
                <c:pt idx="770">
                  <c:v>34.338300000001468</c:v>
                </c:pt>
                <c:pt idx="771">
                  <c:v>34.338400000001471</c:v>
                </c:pt>
                <c:pt idx="772">
                  <c:v>34.338500000001474</c:v>
                </c:pt>
                <c:pt idx="773">
                  <c:v>34.338600000001477</c:v>
                </c:pt>
                <c:pt idx="774">
                  <c:v>34.338700000001481</c:v>
                </c:pt>
                <c:pt idx="775">
                  <c:v>34.338800000001484</c:v>
                </c:pt>
                <c:pt idx="776">
                  <c:v>34.338900000001487</c:v>
                </c:pt>
                <c:pt idx="777">
                  <c:v>34.339000000001491</c:v>
                </c:pt>
                <c:pt idx="778">
                  <c:v>34.339100000001494</c:v>
                </c:pt>
                <c:pt idx="779">
                  <c:v>34.339200000001497</c:v>
                </c:pt>
                <c:pt idx="780">
                  <c:v>34.339300000001501</c:v>
                </c:pt>
                <c:pt idx="781">
                  <c:v>34.339400000001504</c:v>
                </c:pt>
                <c:pt idx="782">
                  <c:v>34.339500000001507</c:v>
                </c:pt>
                <c:pt idx="783">
                  <c:v>34.339600000001511</c:v>
                </c:pt>
                <c:pt idx="784">
                  <c:v>34.339700000001514</c:v>
                </c:pt>
                <c:pt idx="785">
                  <c:v>34.339800000001517</c:v>
                </c:pt>
                <c:pt idx="786">
                  <c:v>34.339900000001521</c:v>
                </c:pt>
                <c:pt idx="787">
                  <c:v>34.340000000001524</c:v>
                </c:pt>
                <c:pt idx="788">
                  <c:v>34.340100000001527</c:v>
                </c:pt>
                <c:pt idx="789">
                  <c:v>34.340200000001531</c:v>
                </c:pt>
                <c:pt idx="790">
                  <c:v>34.340300000001534</c:v>
                </c:pt>
                <c:pt idx="791">
                  <c:v>34.340400000001537</c:v>
                </c:pt>
                <c:pt idx="792">
                  <c:v>34.340500000001541</c:v>
                </c:pt>
                <c:pt idx="793">
                  <c:v>34.340600000001544</c:v>
                </c:pt>
                <c:pt idx="794">
                  <c:v>34.340700000001547</c:v>
                </c:pt>
                <c:pt idx="795">
                  <c:v>34.340800000001551</c:v>
                </c:pt>
                <c:pt idx="796">
                  <c:v>34.340900000001554</c:v>
                </c:pt>
                <c:pt idx="797">
                  <c:v>34.341000000001557</c:v>
                </c:pt>
                <c:pt idx="798">
                  <c:v>34.34110000000156</c:v>
                </c:pt>
                <c:pt idx="799">
                  <c:v>34.341200000001564</c:v>
                </c:pt>
                <c:pt idx="800">
                  <c:v>34.341300000001567</c:v>
                </c:pt>
                <c:pt idx="801">
                  <c:v>34.34140000000157</c:v>
                </c:pt>
                <c:pt idx="802">
                  <c:v>34.341500000001574</c:v>
                </c:pt>
                <c:pt idx="803">
                  <c:v>34.341600000001577</c:v>
                </c:pt>
                <c:pt idx="804">
                  <c:v>34.34170000000158</c:v>
                </c:pt>
                <c:pt idx="805">
                  <c:v>34.341800000001584</c:v>
                </c:pt>
                <c:pt idx="806">
                  <c:v>34.341900000001587</c:v>
                </c:pt>
                <c:pt idx="807">
                  <c:v>34.34200000000159</c:v>
                </c:pt>
                <c:pt idx="808">
                  <c:v>34.342100000001594</c:v>
                </c:pt>
                <c:pt idx="809">
                  <c:v>34.342200000001597</c:v>
                </c:pt>
                <c:pt idx="810">
                  <c:v>34.3423000000016</c:v>
                </c:pt>
                <c:pt idx="811">
                  <c:v>34.342400000001604</c:v>
                </c:pt>
                <c:pt idx="812">
                  <c:v>34.342500000001607</c:v>
                </c:pt>
                <c:pt idx="813">
                  <c:v>34.34260000000161</c:v>
                </c:pt>
                <c:pt idx="814">
                  <c:v>34.342700000001614</c:v>
                </c:pt>
                <c:pt idx="815">
                  <c:v>34.342800000001617</c:v>
                </c:pt>
                <c:pt idx="816">
                  <c:v>34.34290000000162</c:v>
                </c:pt>
                <c:pt idx="817">
                  <c:v>34.343000000001624</c:v>
                </c:pt>
                <c:pt idx="818">
                  <c:v>34.343100000001627</c:v>
                </c:pt>
                <c:pt idx="819">
                  <c:v>34.34320000000163</c:v>
                </c:pt>
                <c:pt idx="820">
                  <c:v>34.343300000001634</c:v>
                </c:pt>
                <c:pt idx="821">
                  <c:v>34.343400000001637</c:v>
                </c:pt>
                <c:pt idx="822">
                  <c:v>34.34350000000164</c:v>
                </c:pt>
                <c:pt idx="823">
                  <c:v>34.343600000001643</c:v>
                </c:pt>
                <c:pt idx="824">
                  <c:v>34.343700000001647</c:v>
                </c:pt>
                <c:pt idx="825">
                  <c:v>34.34380000000165</c:v>
                </c:pt>
                <c:pt idx="826">
                  <c:v>34.343900000001653</c:v>
                </c:pt>
                <c:pt idx="827">
                  <c:v>34.344000000001657</c:v>
                </c:pt>
                <c:pt idx="828">
                  <c:v>34.34410000000166</c:v>
                </c:pt>
                <c:pt idx="829">
                  <c:v>34.344200000001663</c:v>
                </c:pt>
                <c:pt idx="830">
                  <c:v>34.344300000001667</c:v>
                </c:pt>
                <c:pt idx="831">
                  <c:v>34.34440000000167</c:v>
                </c:pt>
                <c:pt idx="832">
                  <c:v>34.344500000001673</c:v>
                </c:pt>
                <c:pt idx="833">
                  <c:v>34.344600000001677</c:v>
                </c:pt>
                <c:pt idx="834">
                  <c:v>34.34470000000168</c:v>
                </c:pt>
                <c:pt idx="835">
                  <c:v>34.344800000001683</c:v>
                </c:pt>
                <c:pt idx="836">
                  <c:v>34.344900000001687</c:v>
                </c:pt>
                <c:pt idx="837">
                  <c:v>34.34500000000169</c:v>
                </c:pt>
                <c:pt idx="838">
                  <c:v>34.345100000001693</c:v>
                </c:pt>
                <c:pt idx="839">
                  <c:v>34.345200000001697</c:v>
                </c:pt>
                <c:pt idx="840">
                  <c:v>34.3453000000017</c:v>
                </c:pt>
                <c:pt idx="841">
                  <c:v>34.345400000001703</c:v>
                </c:pt>
                <c:pt idx="842">
                  <c:v>34.345500000001707</c:v>
                </c:pt>
                <c:pt idx="843">
                  <c:v>34.34560000000171</c:v>
                </c:pt>
                <c:pt idx="844">
                  <c:v>34.345700000001713</c:v>
                </c:pt>
                <c:pt idx="845">
                  <c:v>34.345800000001717</c:v>
                </c:pt>
                <c:pt idx="846">
                  <c:v>34.34590000000172</c:v>
                </c:pt>
                <c:pt idx="847">
                  <c:v>34.346000000001723</c:v>
                </c:pt>
                <c:pt idx="848">
                  <c:v>34.346100000001726</c:v>
                </c:pt>
                <c:pt idx="849">
                  <c:v>34.34620000000173</c:v>
                </c:pt>
                <c:pt idx="850">
                  <c:v>34.346300000001733</c:v>
                </c:pt>
                <c:pt idx="851">
                  <c:v>34.346400000001736</c:v>
                </c:pt>
                <c:pt idx="852">
                  <c:v>34.34650000000174</c:v>
                </c:pt>
                <c:pt idx="853">
                  <c:v>34.346600000001743</c:v>
                </c:pt>
                <c:pt idx="854">
                  <c:v>34.346700000001746</c:v>
                </c:pt>
                <c:pt idx="855">
                  <c:v>34.34680000000175</c:v>
                </c:pt>
                <c:pt idx="856">
                  <c:v>34.346900000001753</c:v>
                </c:pt>
                <c:pt idx="857">
                  <c:v>34.347000000001756</c:v>
                </c:pt>
                <c:pt idx="858">
                  <c:v>34.34710000000176</c:v>
                </c:pt>
                <c:pt idx="859">
                  <c:v>34.347200000001763</c:v>
                </c:pt>
                <c:pt idx="860">
                  <c:v>34.347300000001766</c:v>
                </c:pt>
                <c:pt idx="861">
                  <c:v>34.34740000000177</c:v>
                </c:pt>
                <c:pt idx="862">
                  <c:v>34.347500000001773</c:v>
                </c:pt>
                <c:pt idx="863">
                  <c:v>34.347600000001776</c:v>
                </c:pt>
                <c:pt idx="864">
                  <c:v>34.34770000000178</c:v>
                </c:pt>
                <c:pt idx="865">
                  <c:v>34.347800000001783</c:v>
                </c:pt>
                <c:pt idx="866">
                  <c:v>34.347900000001786</c:v>
                </c:pt>
                <c:pt idx="867">
                  <c:v>34.34800000000179</c:v>
                </c:pt>
                <c:pt idx="868">
                  <c:v>34.348100000001793</c:v>
                </c:pt>
                <c:pt idx="869">
                  <c:v>34.348200000001796</c:v>
                </c:pt>
                <c:pt idx="870">
                  <c:v>34.3483000000018</c:v>
                </c:pt>
                <c:pt idx="871">
                  <c:v>34.348400000001803</c:v>
                </c:pt>
                <c:pt idx="872">
                  <c:v>34.348500000001806</c:v>
                </c:pt>
                <c:pt idx="873">
                  <c:v>34.348600000001809</c:v>
                </c:pt>
                <c:pt idx="874">
                  <c:v>34.348700000001813</c:v>
                </c:pt>
                <c:pt idx="875">
                  <c:v>34.348800000001816</c:v>
                </c:pt>
                <c:pt idx="876">
                  <c:v>34.348900000001819</c:v>
                </c:pt>
                <c:pt idx="877">
                  <c:v>34.349000000001823</c:v>
                </c:pt>
                <c:pt idx="878">
                  <c:v>34.349100000001826</c:v>
                </c:pt>
                <c:pt idx="879">
                  <c:v>34.349200000001829</c:v>
                </c:pt>
                <c:pt idx="880">
                  <c:v>34.349300000001833</c:v>
                </c:pt>
                <c:pt idx="881">
                  <c:v>34.349400000001836</c:v>
                </c:pt>
                <c:pt idx="882">
                  <c:v>34.349500000001839</c:v>
                </c:pt>
                <c:pt idx="883">
                  <c:v>34.349600000001843</c:v>
                </c:pt>
                <c:pt idx="884">
                  <c:v>34.349700000001846</c:v>
                </c:pt>
                <c:pt idx="885">
                  <c:v>34.349800000001849</c:v>
                </c:pt>
                <c:pt idx="886">
                  <c:v>34.349900000001853</c:v>
                </c:pt>
                <c:pt idx="887">
                  <c:v>34.350000000001856</c:v>
                </c:pt>
                <c:pt idx="888">
                  <c:v>34.350100000001859</c:v>
                </c:pt>
                <c:pt idx="889">
                  <c:v>34.350200000001863</c:v>
                </c:pt>
                <c:pt idx="890">
                  <c:v>34.350300000001866</c:v>
                </c:pt>
                <c:pt idx="891">
                  <c:v>34.350400000001869</c:v>
                </c:pt>
                <c:pt idx="892">
                  <c:v>34.350500000001873</c:v>
                </c:pt>
                <c:pt idx="893">
                  <c:v>34.350600000001876</c:v>
                </c:pt>
                <c:pt idx="894">
                  <c:v>34.350700000001879</c:v>
                </c:pt>
                <c:pt idx="895">
                  <c:v>34.350800000001882</c:v>
                </c:pt>
                <c:pt idx="896">
                  <c:v>34.350900000001886</c:v>
                </c:pt>
                <c:pt idx="897">
                  <c:v>34.351000000001889</c:v>
                </c:pt>
                <c:pt idx="898">
                  <c:v>34.351100000001892</c:v>
                </c:pt>
                <c:pt idx="899">
                  <c:v>34.351200000001896</c:v>
                </c:pt>
                <c:pt idx="900">
                  <c:v>34.351300000001899</c:v>
                </c:pt>
                <c:pt idx="901">
                  <c:v>34.351400000001902</c:v>
                </c:pt>
                <c:pt idx="902">
                  <c:v>34.351500000001906</c:v>
                </c:pt>
                <c:pt idx="903">
                  <c:v>34.351600000001909</c:v>
                </c:pt>
                <c:pt idx="904">
                  <c:v>34.351700000001912</c:v>
                </c:pt>
                <c:pt idx="905">
                  <c:v>34.351800000001916</c:v>
                </c:pt>
                <c:pt idx="906">
                  <c:v>34.351900000001919</c:v>
                </c:pt>
                <c:pt idx="907">
                  <c:v>34.352000000001922</c:v>
                </c:pt>
                <c:pt idx="908">
                  <c:v>34.352100000001926</c:v>
                </c:pt>
                <c:pt idx="909">
                  <c:v>34.352200000001929</c:v>
                </c:pt>
                <c:pt idx="910">
                  <c:v>34.352300000001932</c:v>
                </c:pt>
                <c:pt idx="911">
                  <c:v>34.352400000001936</c:v>
                </c:pt>
                <c:pt idx="912">
                  <c:v>34.352500000001939</c:v>
                </c:pt>
                <c:pt idx="913">
                  <c:v>34.352600000001942</c:v>
                </c:pt>
                <c:pt idx="914">
                  <c:v>34.352700000001946</c:v>
                </c:pt>
                <c:pt idx="915">
                  <c:v>34.352800000001949</c:v>
                </c:pt>
                <c:pt idx="916">
                  <c:v>34.352900000001952</c:v>
                </c:pt>
                <c:pt idx="917">
                  <c:v>34.353000000001956</c:v>
                </c:pt>
                <c:pt idx="918">
                  <c:v>34.353100000001959</c:v>
                </c:pt>
                <c:pt idx="919">
                  <c:v>34.353200000001962</c:v>
                </c:pt>
                <c:pt idx="920">
                  <c:v>34.353300000001965</c:v>
                </c:pt>
                <c:pt idx="921">
                  <c:v>34.353400000001969</c:v>
                </c:pt>
                <c:pt idx="922">
                  <c:v>34.353500000001972</c:v>
                </c:pt>
                <c:pt idx="923">
                  <c:v>34.353600000001975</c:v>
                </c:pt>
                <c:pt idx="924">
                  <c:v>34.353700000001979</c:v>
                </c:pt>
                <c:pt idx="925">
                  <c:v>34.353800000001982</c:v>
                </c:pt>
                <c:pt idx="926">
                  <c:v>34.353900000001985</c:v>
                </c:pt>
                <c:pt idx="927">
                  <c:v>34.354000000001989</c:v>
                </c:pt>
                <c:pt idx="928">
                  <c:v>34.354100000001992</c:v>
                </c:pt>
                <c:pt idx="929">
                  <c:v>34.354200000001995</c:v>
                </c:pt>
                <c:pt idx="930">
                  <c:v>34.354300000001999</c:v>
                </c:pt>
                <c:pt idx="931">
                  <c:v>34.354400000002002</c:v>
                </c:pt>
                <c:pt idx="932">
                  <c:v>34.354500000002005</c:v>
                </c:pt>
                <c:pt idx="933">
                  <c:v>34.354600000002009</c:v>
                </c:pt>
                <c:pt idx="934">
                  <c:v>34.354700000002012</c:v>
                </c:pt>
                <c:pt idx="935">
                  <c:v>34.354800000002015</c:v>
                </c:pt>
                <c:pt idx="936">
                  <c:v>34.354900000002019</c:v>
                </c:pt>
                <c:pt idx="937">
                  <c:v>34.355000000002022</c:v>
                </c:pt>
                <c:pt idx="938">
                  <c:v>34.355100000002025</c:v>
                </c:pt>
                <c:pt idx="939">
                  <c:v>34.355200000002029</c:v>
                </c:pt>
                <c:pt idx="940">
                  <c:v>34.355300000002032</c:v>
                </c:pt>
                <c:pt idx="941">
                  <c:v>34.355400000002035</c:v>
                </c:pt>
                <c:pt idx="942">
                  <c:v>34.355500000002039</c:v>
                </c:pt>
                <c:pt idx="943">
                  <c:v>34.355600000002042</c:v>
                </c:pt>
                <c:pt idx="944">
                  <c:v>34.355700000002045</c:v>
                </c:pt>
                <c:pt idx="945">
                  <c:v>34.355800000002048</c:v>
                </c:pt>
                <c:pt idx="946">
                  <c:v>34.355900000002052</c:v>
                </c:pt>
                <c:pt idx="947">
                  <c:v>34.356000000002055</c:v>
                </c:pt>
                <c:pt idx="948">
                  <c:v>34.356100000002058</c:v>
                </c:pt>
                <c:pt idx="949">
                  <c:v>34.356200000002062</c:v>
                </c:pt>
                <c:pt idx="950">
                  <c:v>34.356300000002065</c:v>
                </c:pt>
                <c:pt idx="951">
                  <c:v>34.356400000002068</c:v>
                </c:pt>
                <c:pt idx="952">
                  <c:v>34.356500000002072</c:v>
                </c:pt>
                <c:pt idx="953">
                  <c:v>34.356600000002075</c:v>
                </c:pt>
                <c:pt idx="954">
                  <c:v>34.356700000002078</c:v>
                </c:pt>
                <c:pt idx="955">
                  <c:v>34.356800000002082</c:v>
                </c:pt>
                <c:pt idx="956">
                  <c:v>34.356900000002085</c:v>
                </c:pt>
                <c:pt idx="957">
                  <c:v>34.357000000002088</c:v>
                </c:pt>
                <c:pt idx="958">
                  <c:v>34.357100000002092</c:v>
                </c:pt>
                <c:pt idx="959">
                  <c:v>34.357200000002095</c:v>
                </c:pt>
                <c:pt idx="960">
                  <c:v>34.357300000002098</c:v>
                </c:pt>
                <c:pt idx="961">
                  <c:v>34.357400000002102</c:v>
                </c:pt>
                <c:pt idx="962">
                  <c:v>34.357500000002105</c:v>
                </c:pt>
                <c:pt idx="963">
                  <c:v>34.357600000002108</c:v>
                </c:pt>
                <c:pt idx="964">
                  <c:v>34.357700000002112</c:v>
                </c:pt>
                <c:pt idx="965">
                  <c:v>34.357800000002115</c:v>
                </c:pt>
                <c:pt idx="966">
                  <c:v>34.357900000002118</c:v>
                </c:pt>
                <c:pt idx="967">
                  <c:v>34.358000000002122</c:v>
                </c:pt>
                <c:pt idx="968">
                  <c:v>34.358100000002125</c:v>
                </c:pt>
                <c:pt idx="969">
                  <c:v>34.358200000002128</c:v>
                </c:pt>
                <c:pt idx="970">
                  <c:v>34.358300000002131</c:v>
                </c:pt>
                <c:pt idx="971">
                  <c:v>34.358400000002135</c:v>
                </c:pt>
                <c:pt idx="972">
                  <c:v>34.358500000002138</c:v>
                </c:pt>
                <c:pt idx="973">
                  <c:v>34.358600000002141</c:v>
                </c:pt>
                <c:pt idx="974">
                  <c:v>34.358700000002145</c:v>
                </c:pt>
                <c:pt idx="975">
                  <c:v>34.358800000002148</c:v>
                </c:pt>
                <c:pt idx="976">
                  <c:v>34.358900000002151</c:v>
                </c:pt>
                <c:pt idx="977">
                  <c:v>34.359000000002155</c:v>
                </c:pt>
                <c:pt idx="978">
                  <c:v>34.359100000002158</c:v>
                </c:pt>
                <c:pt idx="979">
                  <c:v>34.359200000002161</c:v>
                </c:pt>
                <c:pt idx="980">
                  <c:v>34.359300000002165</c:v>
                </c:pt>
                <c:pt idx="981">
                  <c:v>34.359400000002168</c:v>
                </c:pt>
                <c:pt idx="982">
                  <c:v>34.359500000002171</c:v>
                </c:pt>
                <c:pt idx="983">
                  <c:v>34.359600000002175</c:v>
                </c:pt>
                <c:pt idx="984">
                  <c:v>34.359700000002178</c:v>
                </c:pt>
                <c:pt idx="985">
                  <c:v>34.359800000002181</c:v>
                </c:pt>
                <c:pt idx="986">
                  <c:v>34.359900000002185</c:v>
                </c:pt>
                <c:pt idx="987">
                  <c:v>34.360000000002188</c:v>
                </c:pt>
                <c:pt idx="988">
                  <c:v>34.360100000002191</c:v>
                </c:pt>
                <c:pt idx="989">
                  <c:v>34.360200000002195</c:v>
                </c:pt>
                <c:pt idx="990">
                  <c:v>34.360300000002198</c:v>
                </c:pt>
                <c:pt idx="991">
                  <c:v>34.360400000002201</c:v>
                </c:pt>
                <c:pt idx="992">
                  <c:v>34.360500000002205</c:v>
                </c:pt>
                <c:pt idx="993">
                  <c:v>34.360600000002208</c:v>
                </c:pt>
                <c:pt idx="994">
                  <c:v>34.360700000002211</c:v>
                </c:pt>
                <c:pt idx="995">
                  <c:v>34.360800000002214</c:v>
                </c:pt>
                <c:pt idx="996">
                  <c:v>34.360900000002218</c:v>
                </c:pt>
                <c:pt idx="997">
                  <c:v>34.361000000002221</c:v>
                </c:pt>
                <c:pt idx="998">
                  <c:v>34.361100000002224</c:v>
                </c:pt>
                <c:pt idx="999">
                  <c:v>34.361200000002228</c:v>
                </c:pt>
                <c:pt idx="1000">
                  <c:v>34.361300000002231</c:v>
                </c:pt>
              </c:numCache>
            </c:numRef>
          </c:xVal>
          <c:yVal>
            <c:numRef>
              <c:f>Calculs!$T$4:$T$1004</c:f>
              <c:numCache>
                <c:formatCode>0.00</c:formatCode>
                <c:ptCount val="1001"/>
                <c:pt idx="0">
                  <c:v>49.865211000000002</c:v>
                </c:pt>
                <c:pt idx="1">
                  <c:v>49.865206095000005</c:v>
                </c:pt>
                <c:pt idx="2">
                  <c:v>49.865191380000006</c:v>
                </c:pt>
                <c:pt idx="3">
                  <c:v>49.865166855000012</c:v>
                </c:pt>
                <c:pt idx="4">
                  <c:v>49.86513252000001</c:v>
                </c:pt>
                <c:pt idx="5">
                  <c:v>49.865088375000006</c:v>
                </c:pt>
                <c:pt idx="6">
                  <c:v>49.865034420000001</c:v>
                </c:pt>
                <c:pt idx="7">
                  <c:v>49.864970655000008</c:v>
                </c:pt>
                <c:pt idx="8">
                  <c:v>49.864897080000013</c:v>
                </c:pt>
                <c:pt idx="9">
                  <c:v>49.864813695000009</c:v>
                </c:pt>
                <c:pt idx="10">
                  <c:v>49.864720500000011</c:v>
                </c:pt>
                <c:pt idx="11">
                  <c:v>49.864627305000013</c:v>
                </c:pt>
                <c:pt idx="12">
                  <c:v>49.864543920000017</c:v>
                </c:pt>
                <c:pt idx="13">
                  <c:v>49.864470345000015</c:v>
                </c:pt>
                <c:pt idx="14">
                  <c:v>49.864406580000022</c:v>
                </c:pt>
                <c:pt idx="15">
                  <c:v>49.864352625000016</c:v>
                </c:pt>
                <c:pt idx="16">
                  <c:v>49.864308480000012</c:v>
                </c:pt>
                <c:pt idx="17">
                  <c:v>49.864274145000017</c:v>
                </c:pt>
                <c:pt idx="18">
                  <c:v>49.864249620000017</c:v>
                </c:pt>
                <c:pt idx="19">
                  <c:v>49.864234905000018</c:v>
                </c:pt>
                <c:pt idx="20">
                  <c:v>49.86423000000002</c:v>
                </c:pt>
                <c:pt idx="21">
                  <c:v>49.86423000000002</c:v>
                </c:pt>
                <c:pt idx="22">
                  <c:v>49.86423000000002</c:v>
                </c:pt>
                <c:pt idx="23">
                  <c:v>49.86423000000002</c:v>
                </c:pt>
                <c:pt idx="24">
                  <c:v>49.86423000000002</c:v>
                </c:pt>
                <c:pt idx="25">
                  <c:v>49.86423000000002</c:v>
                </c:pt>
                <c:pt idx="26">
                  <c:v>49.86423000000002</c:v>
                </c:pt>
                <c:pt idx="27">
                  <c:v>49.86423000000002</c:v>
                </c:pt>
                <c:pt idx="28">
                  <c:v>49.86423000000002</c:v>
                </c:pt>
                <c:pt idx="29">
                  <c:v>49.86423000000002</c:v>
                </c:pt>
                <c:pt idx="30">
                  <c:v>49.86423000000002</c:v>
                </c:pt>
                <c:pt idx="31">
                  <c:v>49.86423000000002</c:v>
                </c:pt>
                <c:pt idx="32">
                  <c:v>49.86423000000002</c:v>
                </c:pt>
                <c:pt idx="33">
                  <c:v>49.86423000000002</c:v>
                </c:pt>
                <c:pt idx="34">
                  <c:v>49.86423000000002</c:v>
                </c:pt>
                <c:pt idx="35">
                  <c:v>49.86423000000002</c:v>
                </c:pt>
                <c:pt idx="36">
                  <c:v>49.86423000000002</c:v>
                </c:pt>
                <c:pt idx="37">
                  <c:v>49.86423000000002</c:v>
                </c:pt>
                <c:pt idx="38">
                  <c:v>49.86423000000002</c:v>
                </c:pt>
                <c:pt idx="39">
                  <c:v>49.86423000000002</c:v>
                </c:pt>
                <c:pt idx="40">
                  <c:v>49.86423000000002</c:v>
                </c:pt>
                <c:pt idx="41">
                  <c:v>49.86423000000002</c:v>
                </c:pt>
                <c:pt idx="42">
                  <c:v>49.86423000000002</c:v>
                </c:pt>
                <c:pt idx="43">
                  <c:v>49.86423000000002</c:v>
                </c:pt>
                <c:pt idx="44">
                  <c:v>49.86423000000002</c:v>
                </c:pt>
                <c:pt idx="45">
                  <c:v>49.86423000000002</c:v>
                </c:pt>
                <c:pt idx="46">
                  <c:v>49.86423000000002</c:v>
                </c:pt>
                <c:pt idx="47">
                  <c:v>49.86423000000002</c:v>
                </c:pt>
                <c:pt idx="48">
                  <c:v>49.86423000000002</c:v>
                </c:pt>
                <c:pt idx="49">
                  <c:v>49.86423000000002</c:v>
                </c:pt>
                <c:pt idx="50">
                  <c:v>49.86423000000002</c:v>
                </c:pt>
                <c:pt idx="51">
                  <c:v>49.86423000000002</c:v>
                </c:pt>
                <c:pt idx="52">
                  <c:v>49.86423000000002</c:v>
                </c:pt>
                <c:pt idx="53">
                  <c:v>49.86423000000002</c:v>
                </c:pt>
                <c:pt idx="54">
                  <c:v>49.86423000000002</c:v>
                </c:pt>
                <c:pt idx="55">
                  <c:v>49.86423000000002</c:v>
                </c:pt>
                <c:pt idx="56">
                  <c:v>49.86423000000002</c:v>
                </c:pt>
                <c:pt idx="57">
                  <c:v>49.86423000000002</c:v>
                </c:pt>
                <c:pt idx="58">
                  <c:v>49.86423000000002</c:v>
                </c:pt>
                <c:pt idx="59">
                  <c:v>49.86423000000002</c:v>
                </c:pt>
                <c:pt idx="60">
                  <c:v>49.86423000000002</c:v>
                </c:pt>
                <c:pt idx="61">
                  <c:v>49.86423000000002</c:v>
                </c:pt>
                <c:pt idx="62">
                  <c:v>49.86423000000002</c:v>
                </c:pt>
                <c:pt idx="63">
                  <c:v>49.86423000000002</c:v>
                </c:pt>
                <c:pt idx="64">
                  <c:v>49.86423000000002</c:v>
                </c:pt>
                <c:pt idx="65">
                  <c:v>49.86423000000002</c:v>
                </c:pt>
                <c:pt idx="66">
                  <c:v>49.86423000000002</c:v>
                </c:pt>
                <c:pt idx="67">
                  <c:v>49.86423000000002</c:v>
                </c:pt>
                <c:pt idx="68">
                  <c:v>49.86423000000002</c:v>
                </c:pt>
                <c:pt idx="69">
                  <c:v>49.86423000000002</c:v>
                </c:pt>
                <c:pt idx="70">
                  <c:v>49.86423000000002</c:v>
                </c:pt>
                <c:pt idx="71">
                  <c:v>49.86423000000002</c:v>
                </c:pt>
                <c:pt idx="72">
                  <c:v>49.86423000000002</c:v>
                </c:pt>
                <c:pt idx="73">
                  <c:v>49.86423000000002</c:v>
                </c:pt>
                <c:pt idx="74">
                  <c:v>49.86423000000002</c:v>
                </c:pt>
                <c:pt idx="75">
                  <c:v>49.86423000000002</c:v>
                </c:pt>
                <c:pt idx="76">
                  <c:v>49.86423000000002</c:v>
                </c:pt>
                <c:pt idx="77">
                  <c:v>49.86423000000002</c:v>
                </c:pt>
                <c:pt idx="78">
                  <c:v>49.86423000000002</c:v>
                </c:pt>
                <c:pt idx="79">
                  <c:v>49.86423000000002</c:v>
                </c:pt>
                <c:pt idx="80">
                  <c:v>49.86423000000002</c:v>
                </c:pt>
                <c:pt idx="81">
                  <c:v>49.86423000000002</c:v>
                </c:pt>
                <c:pt idx="82">
                  <c:v>49.86423000000002</c:v>
                </c:pt>
                <c:pt idx="83">
                  <c:v>49.86423000000002</c:v>
                </c:pt>
                <c:pt idx="84">
                  <c:v>49.86423000000002</c:v>
                </c:pt>
                <c:pt idx="85">
                  <c:v>49.86423000000002</c:v>
                </c:pt>
                <c:pt idx="86">
                  <c:v>49.86423000000002</c:v>
                </c:pt>
                <c:pt idx="87">
                  <c:v>49.86423000000002</c:v>
                </c:pt>
                <c:pt idx="88">
                  <c:v>49.86423000000002</c:v>
                </c:pt>
                <c:pt idx="89">
                  <c:v>49.86423000000002</c:v>
                </c:pt>
                <c:pt idx="90">
                  <c:v>49.86423000000002</c:v>
                </c:pt>
                <c:pt idx="91">
                  <c:v>49.86423000000002</c:v>
                </c:pt>
                <c:pt idx="92">
                  <c:v>49.86423000000002</c:v>
                </c:pt>
                <c:pt idx="93">
                  <c:v>49.86423000000002</c:v>
                </c:pt>
                <c:pt idx="94">
                  <c:v>49.86423000000002</c:v>
                </c:pt>
                <c:pt idx="95">
                  <c:v>49.86423000000002</c:v>
                </c:pt>
                <c:pt idx="96">
                  <c:v>49.86423000000002</c:v>
                </c:pt>
                <c:pt idx="97">
                  <c:v>49.86423000000002</c:v>
                </c:pt>
                <c:pt idx="98">
                  <c:v>49.86423000000002</c:v>
                </c:pt>
                <c:pt idx="99">
                  <c:v>49.86423000000002</c:v>
                </c:pt>
                <c:pt idx="100">
                  <c:v>49.86423000000002</c:v>
                </c:pt>
                <c:pt idx="101">
                  <c:v>49.86423000000002</c:v>
                </c:pt>
                <c:pt idx="102">
                  <c:v>49.86423000000002</c:v>
                </c:pt>
                <c:pt idx="103">
                  <c:v>49.86423000000002</c:v>
                </c:pt>
                <c:pt idx="104">
                  <c:v>49.86423000000002</c:v>
                </c:pt>
                <c:pt idx="105">
                  <c:v>49.86423000000002</c:v>
                </c:pt>
                <c:pt idx="106">
                  <c:v>49.86423000000002</c:v>
                </c:pt>
                <c:pt idx="107">
                  <c:v>49.86423000000002</c:v>
                </c:pt>
                <c:pt idx="108">
                  <c:v>49.86423000000002</c:v>
                </c:pt>
                <c:pt idx="109">
                  <c:v>49.86423000000002</c:v>
                </c:pt>
                <c:pt idx="110">
                  <c:v>49.86423000000002</c:v>
                </c:pt>
                <c:pt idx="111">
                  <c:v>49.86423000000002</c:v>
                </c:pt>
                <c:pt idx="112">
                  <c:v>49.86423000000002</c:v>
                </c:pt>
                <c:pt idx="113">
                  <c:v>49.86423000000002</c:v>
                </c:pt>
                <c:pt idx="114">
                  <c:v>49.86423000000002</c:v>
                </c:pt>
                <c:pt idx="115">
                  <c:v>49.86423000000002</c:v>
                </c:pt>
                <c:pt idx="116">
                  <c:v>49.86423000000002</c:v>
                </c:pt>
                <c:pt idx="117">
                  <c:v>49.86423000000002</c:v>
                </c:pt>
                <c:pt idx="118">
                  <c:v>49.86423000000002</c:v>
                </c:pt>
                <c:pt idx="119">
                  <c:v>49.86423000000002</c:v>
                </c:pt>
                <c:pt idx="120">
                  <c:v>49.86423000000002</c:v>
                </c:pt>
                <c:pt idx="121">
                  <c:v>49.86423000000002</c:v>
                </c:pt>
                <c:pt idx="122">
                  <c:v>49.86423000000002</c:v>
                </c:pt>
                <c:pt idx="123">
                  <c:v>49.86423000000002</c:v>
                </c:pt>
                <c:pt idx="124">
                  <c:v>49.86423000000002</c:v>
                </c:pt>
                <c:pt idx="125">
                  <c:v>49.86423000000002</c:v>
                </c:pt>
                <c:pt idx="126">
                  <c:v>49.86423000000002</c:v>
                </c:pt>
                <c:pt idx="127">
                  <c:v>49.86423000000002</c:v>
                </c:pt>
                <c:pt idx="128">
                  <c:v>49.86423000000002</c:v>
                </c:pt>
                <c:pt idx="129">
                  <c:v>49.86423000000002</c:v>
                </c:pt>
                <c:pt idx="130">
                  <c:v>49.86423000000002</c:v>
                </c:pt>
                <c:pt idx="131">
                  <c:v>49.86423000000002</c:v>
                </c:pt>
                <c:pt idx="132">
                  <c:v>49.86423000000002</c:v>
                </c:pt>
                <c:pt idx="133">
                  <c:v>49.86423000000002</c:v>
                </c:pt>
                <c:pt idx="134">
                  <c:v>49.86423000000002</c:v>
                </c:pt>
                <c:pt idx="135">
                  <c:v>49.86423000000002</c:v>
                </c:pt>
                <c:pt idx="136">
                  <c:v>49.86423000000002</c:v>
                </c:pt>
                <c:pt idx="137">
                  <c:v>49.86423000000002</c:v>
                </c:pt>
                <c:pt idx="138">
                  <c:v>49.86423000000002</c:v>
                </c:pt>
                <c:pt idx="139">
                  <c:v>49.86423000000002</c:v>
                </c:pt>
                <c:pt idx="140">
                  <c:v>49.86423000000002</c:v>
                </c:pt>
                <c:pt idx="141">
                  <c:v>49.86423000000002</c:v>
                </c:pt>
                <c:pt idx="142">
                  <c:v>49.86423000000002</c:v>
                </c:pt>
                <c:pt idx="143">
                  <c:v>49.86423000000002</c:v>
                </c:pt>
                <c:pt idx="144">
                  <c:v>49.86423000000002</c:v>
                </c:pt>
                <c:pt idx="145">
                  <c:v>49.86423000000002</c:v>
                </c:pt>
                <c:pt idx="146">
                  <c:v>49.86423000000002</c:v>
                </c:pt>
                <c:pt idx="147">
                  <c:v>49.86423000000002</c:v>
                </c:pt>
                <c:pt idx="148">
                  <c:v>49.86423000000002</c:v>
                </c:pt>
                <c:pt idx="149">
                  <c:v>49.86423000000002</c:v>
                </c:pt>
                <c:pt idx="150">
                  <c:v>49.86423000000002</c:v>
                </c:pt>
                <c:pt idx="151">
                  <c:v>49.86423000000002</c:v>
                </c:pt>
                <c:pt idx="152">
                  <c:v>49.86423000000002</c:v>
                </c:pt>
                <c:pt idx="153">
                  <c:v>49.86423000000002</c:v>
                </c:pt>
                <c:pt idx="154">
                  <c:v>49.86423000000002</c:v>
                </c:pt>
                <c:pt idx="155">
                  <c:v>49.86423000000002</c:v>
                </c:pt>
                <c:pt idx="156">
                  <c:v>49.86423000000002</c:v>
                </c:pt>
                <c:pt idx="157">
                  <c:v>49.86423000000002</c:v>
                </c:pt>
                <c:pt idx="158">
                  <c:v>49.86423000000002</c:v>
                </c:pt>
                <c:pt idx="159">
                  <c:v>49.86423000000002</c:v>
                </c:pt>
                <c:pt idx="160">
                  <c:v>49.86423000000002</c:v>
                </c:pt>
                <c:pt idx="161">
                  <c:v>49.86423000000002</c:v>
                </c:pt>
                <c:pt idx="162">
                  <c:v>49.86423000000002</c:v>
                </c:pt>
                <c:pt idx="163">
                  <c:v>49.86423000000002</c:v>
                </c:pt>
                <c:pt idx="164">
                  <c:v>49.86423000000002</c:v>
                </c:pt>
                <c:pt idx="165">
                  <c:v>49.86423000000002</c:v>
                </c:pt>
                <c:pt idx="166">
                  <c:v>49.86423000000002</c:v>
                </c:pt>
                <c:pt idx="167">
                  <c:v>49.86423000000002</c:v>
                </c:pt>
                <c:pt idx="168">
                  <c:v>49.86423000000002</c:v>
                </c:pt>
                <c:pt idx="169">
                  <c:v>49.86423000000002</c:v>
                </c:pt>
                <c:pt idx="170">
                  <c:v>49.86423000000002</c:v>
                </c:pt>
                <c:pt idx="171">
                  <c:v>49.86423000000002</c:v>
                </c:pt>
                <c:pt idx="172">
                  <c:v>49.86423000000002</c:v>
                </c:pt>
                <c:pt idx="173">
                  <c:v>49.86423000000002</c:v>
                </c:pt>
                <c:pt idx="174">
                  <c:v>49.86423000000002</c:v>
                </c:pt>
                <c:pt idx="175">
                  <c:v>49.86423000000002</c:v>
                </c:pt>
                <c:pt idx="176">
                  <c:v>49.86423000000002</c:v>
                </c:pt>
                <c:pt idx="177">
                  <c:v>49.86423000000002</c:v>
                </c:pt>
                <c:pt idx="178">
                  <c:v>49.86423000000002</c:v>
                </c:pt>
                <c:pt idx="179">
                  <c:v>49.86423000000002</c:v>
                </c:pt>
                <c:pt idx="180">
                  <c:v>49.86423000000002</c:v>
                </c:pt>
                <c:pt idx="181">
                  <c:v>49.86423000000002</c:v>
                </c:pt>
                <c:pt idx="182">
                  <c:v>49.86423000000002</c:v>
                </c:pt>
                <c:pt idx="183">
                  <c:v>49.86423000000002</c:v>
                </c:pt>
                <c:pt idx="184">
                  <c:v>49.86423000000002</c:v>
                </c:pt>
                <c:pt idx="185">
                  <c:v>49.86423000000002</c:v>
                </c:pt>
                <c:pt idx="186">
                  <c:v>49.86423000000002</c:v>
                </c:pt>
                <c:pt idx="187">
                  <c:v>49.86423000000002</c:v>
                </c:pt>
                <c:pt idx="188">
                  <c:v>49.86423000000002</c:v>
                </c:pt>
                <c:pt idx="189">
                  <c:v>49.86423000000002</c:v>
                </c:pt>
                <c:pt idx="190">
                  <c:v>49.86423000000002</c:v>
                </c:pt>
                <c:pt idx="191">
                  <c:v>49.86423000000002</c:v>
                </c:pt>
                <c:pt idx="192">
                  <c:v>49.86423000000002</c:v>
                </c:pt>
                <c:pt idx="193">
                  <c:v>49.86423000000002</c:v>
                </c:pt>
                <c:pt idx="194">
                  <c:v>49.86423000000002</c:v>
                </c:pt>
                <c:pt idx="195">
                  <c:v>49.86423000000002</c:v>
                </c:pt>
                <c:pt idx="196">
                  <c:v>49.86423000000002</c:v>
                </c:pt>
                <c:pt idx="197">
                  <c:v>49.86423000000002</c:v>
                </c:pt>
                <c:pt idx="198">
                  <c:v>49.86423000000002</c:v>
                </c:pt>
                <c:pt idx="199">
                  <c:v>49.86423000000002</c:v>
                </c:pt>
                <c:pt idx="200">
                  <c:v>49.86423000000002</c:v>
                </c:pt>
                <c:pt idx="201">
                  <c:v>49.86423000000002</c:v>
                </c:pt>
                <c:pt idx="202">
                  <c:v>49.86423000000002</c:v>
                </c:pt>
                <c:pt idx="203">
                  <c:v>49.86423000000002</c:v>
                </c:pt>
                <c:pt idx="204">
                  <c:v>49.86423000000002</c:v>
                </c:pt>
                <c:pt idx="205">
                  <c:v>49.86423000000002</c:v>
                </c:pt>
                <c:pt idx="206">
                  <c:v>49.86423000000002</c:v>
                </c:pt>
                <c:pt idx="207">
                  <c:v>49.86423000000002</c:v>
                </c:pt>
                <c:pt idx="208">
                  <c:v>49.86423000000002</c:v>
                </c:pt>
                <c:pt idx="209">
                  <c:v>49.86423000000002</c:v>
                </c:pt>
                <c:pt idx="210">
                  <c:v>49.86423000000002</c:v>
                </c:pt>
                <c:pt idx="211">
                  <c:v>49.86423000000002</c:v>
                </c:pt>
                <c:pt idx="212">
                  <c:v>49.86423000000002</c:v>
                </c:pt>
                <c:pt idx="213">
                  <c:v>49.86423000000002</c:v>
                </c:pt>
                <c:pt idx="214">
                  <c:v>49.86423000000002</c:v>
                </c:pt>
                <c:pt idx="215">
                  <c:v>49.86423000000002</c:v>
                </c:pt>
                <c:pt idx="216">
                  <c:v>49.86423000000002</c:v>
                </c:pt>
                <c:pt idx="217">
                  <c:v>49.86423000000002</c:v>
                </c:pt>
                <c:pt idx="218">
                  <c:v>49.86423000000002</c:v>
                </c:pt>
                <c:pt idx="219">
                  <c:v>49.86423000000002</c:v>
                </c:pt>
                <c:pt idx="220">
                  <c:v>49.86423000000002</c:v>
                </c:pt>
                <c:pt idx="221">
                  <c:v>49.86423000000002</c:v>
                </c:pt>
                <c:pt idx="222">
                  <c:v>49.86423000000002</c:v>
                </c:pt>
                <c:pt idx="223">
                  <c:v>49.86423000000002</c:v>
                </c:pt>
                <c:pt idx="224">
                  <c:v>49.86423000000002</c:v>
                </c:pt>
                <c:pt idx="225">
                  <c:v>49.86423000000002</c:v>
                </c:pt>
                <c:pt idx="226">
                  <c:v>49.86423000000002</c:v>
                </c:pt>
                <c:pt idx="227">
                  <c:v>49.86423000000002</c:v>
                </c:pt>
                <c:pt idx="228">
                  <c:v>49.86423000000002</c:v>
                </c:pt>
                <c:pt idx="229">
                  <c:v>49.86423000000002</c:v>
                </c:pt>
                <c:pt idx="230">
                  <c:v>49.86423000000002</c:v>
                </c:pt>
                <c:pt idx="231">
                  <c:v>49.86423000000002</c:v>
                </c:pt>
                <c:pt idx="232">
                  <c:v>49.86423000000002</c:v>
                </c:pt>
                <c:pt idx="233">
                  <c:v>49.86423000000002</c:v>
                </c:pt>
                <c:pt idx="234">
                  <c:v>49.86423000000002</c:v>
                </c:pt>
                <c:pt idx="235">
                  <c:v>49.86423000000002</c:v>
                </c:pt>
                <c:pt idx="236">
                  <c:v>49.86423000000002</c:v>
                </c:pt>
                <c:pt idx="237">
                  <c:v>49.86423000000002</c:v>
                </c:pt>
                <c:pt idx="238">
                  <c:v>49.86423000000002</c:v>
                </c:pt>
                <c:pt idx="239">
                  <c:v>49.86423000000002</c:v>
                </c:pt>
                <c:pt idx="240">
                  <c:v>49.86423000000002</c:v>
                </c:pt>
                <c:pt idx="241">
                  <c:v>49.86423000000002</c:v>
                </c:pt>
                <c:pt idx="242">
                  <c:v>49.86423000000002</c:v>
                </c:pt>
                <c:pt idx="243">
                  <c:v>49.86423000000002</c:v>
                </c:pt>
                <c:pt idx="244">
                  <c:v>49.86423000000002</c:v>
                </c:pt>
                <c:pt idx="245">
                  <c:v>49.86423000000002</c:v>
                </c:pt>
                <c:pt idx="246">
                  <c:v>49.86423000000002</c:v>
                </c:pt>
                <c:pt idx="247">
                  <c:v>49.86423000000002</c:v>
                </c:pt>
                <c:pt idx="248">
                  <c:v>49.86423000000002</c:v>
                </c:pt>
                <c:pt idx="249">
                  <c:v>49.86423000000002</c:v>
                </c:pt>
                <c:pt idx="250">
                  <c:v>49.86423000000002</c:v>
                </c:pt>
                <c:pt idx="251">
                  <c:v>49.86423000000002</c:v>
                </c:pt>
                <c:pt idx="252">
                  <c:v>49.86423000000002</c:v>
                </c:pt>
                <c:pt idx="253">
                  <c:v>49.86423000000002</c:v>
                </c:pt>
                <c:pt idx="254">
                  <c:v>49.86423000000002</c:v>
                </c:pt>
                <c:pt idx="255">
                  <c:v>49.86423000000002</c:v>
                </c:pt>
                <c:pt idx="256">
                  <c:v>49.86423000000002</c:v>
                </c:pt>
                <c:pt idx="257">
                  <c:v>49.86423000000002</c:v>
                </c:pt>
                <c:pt idx="258">
                  <c:v>49.86423000000002</c:v>
                </c:pt>
                <c:pt idx="259">
                  <c:v>49.86423000000002</c:v>
                </c:pt>
                <c:pt idx="260">
                  <c:v>49.86423000000002</c:v>
                </c:pt>
                <c:pt idx="261">
                  <c:v>49.86423000000002</c:v>
                </c:pt>
                <c:pt idx="262">
                  <c:v>49.86423000000002</c:v>
                </c:pt>
                <c:pt idx="263">
                  <c:v>49.86423000000002</c:v>
                </c:pt>
                <c:pt idx="264">
                  <c:v>49.86423000000002</c:v>
                </c:pt>
                <c:pt idx="265">
                  <c:v>49.86423000000002</c:v>
                </c:pt>
                <c:pt idx="266">
                  <c:v>49.86423000000002</c:v>
                </c:pt>
                <c:pt idx="267">
                  <c:v>49.86423000000002</c:v>
                </c:pt>
                <c:pt idx="268">
                  <c:v>49.86423000000002</c:v>
                </c:pt>
                <c:pt idx="269">
                  <c:v>49.86423000000002</c:v>
                </c:pt>
                <c:pt idx="270">
                  <c:v>49.86423000000002</c:v>
                </c:pt>
                <c:pt idx="271">
                  <c:v>49.86423000000002</c:v>
                </c:pt>
                <c:pt idx="272">
                  <c:v>49.86423000000002</c:v>
                </c:pt>
                <c:pt idx="273">
                  <c:v>49.86423000000002</c:v>
                </c:pt>
                <c:pt idx="274">
                  <c:v>49.86423000000002</c:v>
                </c:pt>
                <c:pt idx="275">
                  <c:v>49.86423000000002</c:v>
                </c:pt>
                <c:pt idx="276">
                  <c:v>49.86423000000002</c:v>
                </c:pt>
                <c:pt idx="277">
                  <c:v>49.86423000000002</c:v>
                </c:pt>
                <c:pt idx="278">
                  <c:v>49.86423000000002</c:v>
                </c:pt>
                <c:pt idx="279">
                  <c:v>49.86423000000002</c:v>
                </c:pt>
                <c:pt idx="280">
                  <c:v>49.86423000000002</c:v>
                </c:pt>
                <c:pt idx="281">
                  <c:v>49.86423000000002</c:v>
                </c:pt>
                <c:pt idx="282">
                  <c:v>49.86423000000002</c:v>
                </c:pt>
                <c:pt idx="283">
                  <c:v>49.86423000000002</c:v>
                </c:pt>
                <c:pt idx="284">
                  <c:v>49.86423000000002</c:v>
                </c:pt>
                <c:pt idx="285">
                  <c:v>49.86423000000002</c:v>
                </c:pt>
                <c:pt idx="286">
                  <c:v>49.86423000000002</c:v>
                </c:pt>
                <c:pt idx="287">
                  <c:v>49.86423000000002</c:v>
                </c:pt>
                <c:pt idx="288">
                  <c:v>49.86423000000002</c:v>
                </c:pt>
                <c:pt idx="289">
                  <c:v>49.86423000000002</c:v>
                </c:pt>
                <c:pt idx="290">
                  <c:v>49.86423000000002</c:v>
                </c:pt>
                <c:pt idx="291">
                  <c:v>49.86423000000002</c:v>
                </c:pt>
                <c:pt idx="292">
                  <c:v>49.86423000000002</c:v>
                </c:pt>
                <c:pt idx="293">
                  <c:v>49.86423000000002</c:v>
                </c:pt>
                <c:pt idx="294">
                  <c:v>49.86423000000002</c:v>
                </c:pt>
                <c:pt idx="295">
                  <c:v>49.86423000000002</c:v>
                </c:pt>
                <c:pt idx="296">
                  <c:v>49.86423000000002</c:v>
                </c:pt>
                <c:pt idx="297">
                  <c:v>49.86423000000002</c:v>
                </c:pt>
                <c:pt idx="298">
                  <c:v>49.86423000000002</c:v>
                </c:pt>
                <c:pt idx="299">
                  <c:v>49.86423000000002</c:v>
                </c:pt>
                <c:pt idx="300">
                  <c:v>49.86423000000002</c:v>
                </c:pt>
                <c:pt idx="301">
                  <c:v>49.86423000000002</c:v>
                </c:pt>
                <c:pt idx="302">
                  <c:v>49.86423000000002</c:v>
                </c:pt>
                <c:pt idx="303">
                  <c:v>49.86423000000002</c:v>
                </c:pt>
                <c:pt idx="304">
                  <c:v>49.86423000000002</c:v>
                </c:pt>
                <c:pt idx="305">
                  <c:v>49.86423000000002</c:v>
                </c:pt>
                <c:pt idx="306">
                  <c:v>49.86423000000002</c:v>
                </c:pt>
                <c:pt idx="307">
                  <c:v>49.86423000000002</c:v>
                </c:pt>
                <c:pt idx="308">
                  <c:v>49.86423000000002</c:v>
                </c:pt>
                <c:pt idx="309">
                  <c:v>49.86423000000002</c:v>
                </c:pt>
                <c:pt idx="310">
                  <c:v>49.86423000000002</c:v>
                </c:pt>
                <c:pt idx="311">
                  <c:v>49.86423000000002</c:v>
                </c:pt>
                <c:pt idx="312">
                  <c:v>49.86423000000002</c:v>
                </c:pt>
                <c:pt idx="313">
                  <c:v>49.86423000000002</c:v>
                </c:pt>
                <c:pt idx="314">
                  <c:v>49.86423000000002</c:v>
                </c:pt>
                <c:pt idx="315">
                  <c:v>49.86423000000002</c:v>
                </c:pt>
                <c:pt idx="316">
                  <c:v>49.86423000000002</c:v>
                </c:pt>
                <c:pt idx="317">
                  <c:v>49.86423000000002</c:v>
                </c:pt>
                <c:pt idx="318">
                  <c:v>49.86423000000002</c:v>
                </c:pt>
                <c:pt idx="319">
                  <c:v>49.86423000000002</c:v>
                </c:pt>
                <c:pt idx="320">
                  <c:v>49.86423000000002</c:v>
                </c:pt>
                <c:pt idx="321">
                  <c:v>49.86423000000002</c:v>
                </c:pt>
                <c:pt idx="322">
                  <c:v>49.86423000000002</c:v>
                </c:pt>
                <c:pt idx="323">
                  <c:v>49.86423000000002</c:v>
                </c:pt>
                <c:pt idx="324">
                  <c:v>49.86423000000002</c:v>
                </c:pt>
                <c:pt idx="325">
                  <c:v>49.86423000000002</c:v>
                </c:pt>
                <c:pt idx="326">
                  <c:v>49.86423000000002</c:v>
                </c:pt>
                <c:pt idx="327">
                  <c:v>49.86423000000002</c:v>
                </c:pt>
                <c:pt idx="328">
                  <c:v>49.86423000000002</c:v>
                </c:pt>
                <c:pt idx="329">
                  <c:v>49.86423000000002</c:v>
                </c:pt>
                <c:pt idx="330">
                  <c:v>49.86423000000002</c:v>
                </c:pt>
                <c:pt idx="331">
                  <c:v>49.86423000000002</c:v>
                </c:pt>
                <c:pt idx="332">
                  <c:v>49.86423000000002</c:v>
                </c:pt>
                <c:pt idx="333">
                  <c:v>49.86423000000002</c:v>
                </c:pt>
                <c:pt idx="334">
                  <c:v>49.86423000000002</c:v>
                </c:pt>
                <c:pt idx="335">
                  <c:v>49.86423000000002</c:v>
                </c:pt>
                <c:pt idx="336">
                  <c:v>49.86423000000002</c:v>
                </c:pt>
                <c:pt idx="337">
                  <c:v>49.86423000000002</c:v>
                </c:pt>
                <c:pt idx="338">
                  <c:v>49.86423000000002</c:v>
                </c:pt>
                <c:pt idx="339">
                  <c:v>49.86423000000002</c:v>
                </c:pt>
                <c:pt idx="340">
                  <c:v>49.86423000000002</c:v>
                </c:pt>
                <c:pt idx="341">
                  <c:v>49.86423000000002</c:v>
                </c:pt>
                <c:pt idx="342">
                  <c:v>49.86423000000002</c:v>
                </c:pt>
                <c:pt idx="343">
                  <c:v>49.86423000000002</c:v>
                </c:pt>
                <c:pt idx="344">
                  <c:v>49.86423000000002</c:v>
                </c:pt>
                <c:pt idx="345">
                  <c:v>49.86423000000002</c:v>
                </c:pt>
                <c:pt idx="346">
                  <c:v>49.86423000000002</c:v>
                </c:pt>
                <c:pt idx="347">
                  <c:v>49.86423000000002</c:v>
                </c:pt>
                <c:pt idx="348">
                  <c:v>49.86423000000002</c:v>
                </c:pt>
                <c:pt idx="349">
                  <c:v>49.86423000000002</c:v>
                </c:pt>
                <c:pt idx="350">
                  <c:v>49.86423000000002</c:v>
                </c:pt>
                <c:pt idx="351">
                  <c:v>49.86423000000002</c:v>
                </c:pt>
                <c:pt idx="352">
                  <c:v>49.86423000000002</c:v>
                </c:pt>
                <c:pt idx="353">
                  <c:v>49.86423000000002</c:v>
                </c:pt>
                <c:pt idx="354">
                  <c:v>49.86423000000002</c:v>
                </c:pt>
                <c:pt idx="355">
                  <c:v>49.86423000000002</c:v>
                </c:pt>
                <c:pt idx="356">
                  <c:v>49.86423000000002</c:v>
                </c:pt>
                <c:pt idx="357">
                  <c:v>49.86423000000002</c:v>
                </c:pt>
                <c:pt idx="358">
                  <c:v>49.86423000000002</c:v>
                </c:pt>
                <c:pt idx="359">
                  <c:v>49.86423000000002</c:v>
                </c:pt>
                <c:pt idx="360">
                  <c:v>49.86423000000002</c:v>
                </c:pt>
                <c:pt idx="361">
                  <c:v>49.86423000000002</c:v>
                </c:pt>
                <c:pt idx="362">
                  <c:v>49.86423000000002</c:v>
                </c:pt>
                <c:pt idx="363">
                  <c:v>49.86423000000002</c:v>
                </c:pt>
                <c:pt idx="364">
                  <c:v>49.86423000000002</c:v>
                </c:pt>
                <c:pt idx="365">
                  <c:v>49.86423000000002</c:v>
                </c:pt>
                <c:pt idx="366">
                  <c:v>49.86423000000002</c:v>
                </c:pt>
                <c:pt idx="367">
                  <c:v>49.86423000000002</c:v>
                </c:pt>
                <c:pt idx="368">
                  <c:v>49.86423000000002</c:v>
                </c:pt>
                <c:pt idx="369">
                  <c:v>49.86423000000002</c:v>
                </c:pt>
                <c:pt idx="370">
                  <c:v>49.86423000000002</c:v>
                </c:pt>
                <c:pt idx="371">
                  <c:v>49.86423000000002</c:v>
                </c:pt>
                <c:pt idx="372">
                  <c:v>49.86423000000002</c:v>
                </c:pt>
                <c:pt idx="373">
                  <c:v>49.86423000000002</c:v>
                </c:pt>
                <c:pt idx="374">
                  <c:v>49.86423000000002</c:v>
                </c:pt>
                <c:pt idx="375">
                  <c:v>49.86423000000002</c:v>
                </c:pt>
                <c:pt idx="376">
                  <c:v>49.86423000000002</c:v>
                </c:pt>
                <c:pt idx="377">
                  <c:v>49.86423000000002</c:v>
                </c:pt>
                <c:pt idx="378">
                  <c:v>49.86423000000002</c:v>
                </c:pt>
                <c:pt idx="379">
                  <c:v>49.86423000000002</c:v>
                </c:pt>
                <c:pt idx="380">
                  <c:v>49.86423000000002</c:v>
                </c:pt>
                <c:pt idx="381">
                  <c:v>49.86423000000002</c:v>
                </c:pt>
                <c:pt idx="382">
                  <c:v>49.86423000000002</c:v>
                </c:pt>
                <c:pt idx="383">
                  <c:v>49.86423000000002</c:v>
                </c:pt>
                <c:pt idx="384">
                  <c:v>49.86423000000002</c:v>
                </c:pt>
                <c:pt idx="385">
                  <c:v>49.86423000000002</c:v>
                </c:pt>
                <c:pt idx="386">
                  <c:v>49.86423000000002</c:v>
                </c:pt>
                <c:pt idx="387">
                  <c:v>49.86423000000002</c:v>
                </c:pt>
                <c:pt idx="388">
                  <c:v>49.86423000000002</c:v>
                </c:pt>
                <c:pt idx="389">
                  <c:v>49.86423000000002</c:v>
                </c:pt>
                <c:pt idx="390">
                  <c:v>49.86423000000002</c:v>
                </c:pt>
                <c:pt idx="391">
                  <c:v>49.86423000000002</c:v>
                </c:pt>
                <c:pt idx="392">
                  <c:v>49.86423000000002</c:v>
                </c:pt>
                <c:pt idx="393">
                  <c:v>49.86423000000002</c:v>
                </c:pt>
                <c:pt idx="394">
                  <c:v>49.86423000000002</c:v>
                </c:pt>
                <c:pt idx="395">
                  <c:v>49.86423000000002</c:v>
                </c:pt>
                <c:pt idx="396">
                  <c:v>49.86423000000002</c:v>
                </c:pt>
                <c:pt idx="397">
                  <c:v>49.86423000000002</c:v>
                </c:pt>
                <c:pt idx="398">
                  <c:v>49.86423000000002</c:v>
                </c:pt>
                <c:pt idx="399">
                  <c:v>49.86423000000002</c:v>
                </c:pt>
                <c:pt idx="400">
                  <c:v>49.86423000000002</c:v>
                </c:pt>
                <c:pt idx="401">
                  <c:v>49.86423000000002</c:v>
                </c:pt>
                <c:pt idx="402">
                  <c:v>49.86423000000002</c:v>
                </c:pt>
                <c:pt idx="403">
                  <c:v>49.86423000000002</c:v>
                </c:pt>
                <c:pt idx="404">
                  <c:v>49.86423000000002</c:v>
                </c:pt>
                <c:pt idx="405">
                  <c:v>49.86423000000002</c:v>
                </c:pt>
                <c:pt idx="406">
                  <c:v>49.86423000000002</c:v>
                </c:pt>
                <c:pt idx="407">
                  <c:v>49.86423000000002</c:v>
                </c:pt>
                <c:pt idx="408">
                  <c:v>49.86423000000002</c:v>
                </c:pt>
                <c:pt idx="409">
                  <c:v>49.86423000000002</c:v>
                </c:pt>
                <c:pt idx="410">
                  <c:v>49.86423000000002</c:v>
                </c:pt>
                <c:pt idx="411">
                  <c:v>49.86423000000002</c:v>
                </c:pt>
                <c:pt idx="412">
                  <c:v>49.86423000000002</c:v>
                </c:pt>
                <c:pt idx="413">
                  <c:v>49.86423000000002</c:v>
                </c:pt>
                <c:pt idx="414">
                  <c:v>49.86423000000002</c:v>
                </c:pt>
                <c:pt idx="415">
                  <c:v>49.86423000000002</c:v>
                </c:pt>
                <c:pt idx="416">
                  <c:v>49.86423000000002</c:v>
                </c:pt>
                <c:pt idx="417">
                  <c:v>49.86423000000002</c:v>
                </c:pt>
                <c:pt idx="418">
                  <c:v>49.86423000000002</c:v>
                </c:pt>
                <c:pt idx="419">
                  <c:v>49.86423000000002</c:v>
                </c:pt>
                <c:pt idx="420">
                  <c:v>49.86423000000002</c:v>
                </c:pt>
                <c:pt idx="421">
                  <c:v>49.86423000000002</c:v>
                </c:pt>
                <c:pt idx="422">
                  <c:v>49.86423000000002</c:v>
                </c:pt>
                <c:pt idx="423">
                  <c:v>49.86423000000002</c:v>
                </c:pt>
                <c:pt idx="424">
                  <c:v>49.86423000000002</c:v>
                </c:pt>
                <c:pt idx="425">
                  <c:v>49.86423000000002</c:v>
                </c:pt>
                <c:pt idx="426">
                  <c:v>49.86423000000002</c:v>
                </c:pt>
                <c:pt idx="427">
                  <c:v>49.86423000000002</c:v>
                </c:pt>
                <c:pt idx="428">
                  <c:v>49.86423000000002</c:v>
                </c:pt>
                <c:pt idx="429">
                  <c:v>49.86423000000002</c:v>
                </c:pt>
                <c:pt idx="430">
                  <c:v>49.86423000000002</c:v>
                </c:pt>
                <c:pt idx="431">
                  <c:v>49.86423000000002</c:v>
                </c:pt>
                <c:pt idx="432">
                  <c:v>49.86423000000002</c:v>
                </c:pt>
                <c:pt idx="433">
                  <c:v>49.86423000000002</c:v>
                </c:pt>
                <c:pt idx="434">
                  <c:v>49.86423000000002</c:v>
                </c:pt>
                <c:pt idx="435">
                  <c:v>49.86423000000002</c:v>
                </c:pt>
                <c:pt idx="436">
                  <c:v>49.86423000000002</c:v>
                </c:pt>
                <c:pt idx="437">
                  <c:v>49.86423000000002</c:v>
                </c:pt>
                <c:pt idx="438">
                  <c:v>49.86423000000002</c:v>
                </c:pt>
                <c:pt idx="439">
                  <c:v>49.86423000000002</c:v>
                </c:pt>
                <c:pt idx="440">
                  <c:v>49.86423000000002</c:v>
                </c:pt>
                <c:pt idx="441">
                  <c:v>49.86423000000002</c:v>
                </c:pt>
                <c:pt idx="442">
                  <c:v>49.86423000000002</c:v>
                </c:pt>
                <c:pt idx="443">
                  <c:v>49.86423000000002</c:v>
                </c:pt>
                <c:pt idx="444">
                  <c:v>49.86423000000002</c:v>
                </c:pt>
                <c:pt idx="445">
                  <c:v>49.86423000000002</c:v>
                </c:pt>
                <c:pt idx="446">
                  <c:v>49.86423000000002</c:v>
                </c:pt>
                <c:pt idx="447">
                  <c:v>49.86423000000002</c:v>
                </c:pt>
                <c:pt idx="448">
                  <c:v>49.86423000000002</c:v>
                </c:pt>
                <c:pt idx="449">
                  <c:v>49.86423000000002</c:v>
                </c:pt>
                <c:pt idx="450">
                  <c:v>49.86423000000002</c:v>
                </c:pt>
                <c:pt idx="451">
                  <c:v>49.86423000000002</c:v>
                </c:pt>
                <c:pt idx="452">
                  <c:v>49.86423000000002</c:v>
                </c:pt>
                <c:pt idx="453">
                  <c:v>49.86423000000002</c:v>
                </c:pt>
                <c:pt idx="454">
                  <c:v>49.86423000000002</c:v>
                </c:pt>
                <c:pt idx="455">
                  <c:v>49.86423000000002</c:v>
                </c:pt>
                <c:pt idx="456">
                  <c:v>49.86423000000002</c:v>
                </c:pt>
                <c:pt idx="457">
                  <c:v>49.86423000000002</c:v>
                </c:pt>
                <c:pt idx="458">
                  <c:v>49.86423000000002</c:v>
                </c:pt>
                <c:pt idx="459">
                  <c:v>49.86423000000002</c:v>
                </c:pt>
                <c:pt idx="460">
                  <c:v>49.86423000000002</c:v>
                </c:pt>
                <c:pt idx="461">
                  <c:v>49.86423000000002</c:v>
                </c:pt>
                <c:pt idx="462">
                  <c:v>49.86423000000002</c:v>
                </c:pt>
                <c:pt idx="463">
                  <c:v>49.86423000000002</c:v>
                </c:pt>
                <c:pt idx="464">
                  <c:v>49.86423000000002</c:v>
                </c:pt>
                <c:pt idx="465">
                  <c:v>49.86423000000002</c:v>
                </c:pt>
                <c:pt idx="466">
                  <c:v>49.86423000000002</c:v>
                </c:pt>
                <c:pt idx="467">
                  <c:v>49.86423000000002</c:v>
                </c:pt>
                <c:pt idx="468">
                  <c:v>49.86423000000002</c:v>
                </c:pt>
                <c:pt idx="469">
                  <c:v>49.86423000000002</c:v>
                </c:pt>
                <c:pt idx="470">
                  <c:v>49.86423000000002</c:v>
                </c:pt>
                <c:pt idx="471">
                  <c:v>49.86423000000002</c:v>
                </c:pt>
                <c:pt idx="472">
                  <c:v>49.86423000000002</c:v>
                </c:pt>
                <c:pt idx="473">
                  <c:v>49.86423000000002</c:v>
                </c:pt>
                <c:pt idx="474">
                  <c:v>49.86423000000002</c:v>
                </c:pt>
                <c:pt idx="475">
                  <c:v>49.86423000000002</c:v>
                </c:pt>
                <c:pt idx="476">
                  <c:v>49.86423000000002</c:v>
                </c:pt>
                <c:pt idx="477">
                  <c:v>49.86423000000002</c:v>
                </c:pt>
                <c:pt idx="478">
                  <c:v>49.86423000000002</c:v>
                </c:pt>
                <c:pt idx="479">
                  <c:v>49.86423000000002</c:v>
                </c:pt>
                <c:pt idx="480">
                  <c:v>49.86423000000002</c:v>
                </c:pt>
                <c:pt idx="481">
                  <c:v>49.86423000000002</c:v>
                </c:pt>
                <c:pt idx="482">
                  <c:v>49.86423000000002</c:v>
                </c:pt>
                <c:pt idx="483">
                  <c:v>49.86423000000002</c:v>
                </c:pt>
                <c:pt idx="484">
                  <c:v>49.86423000000002</c:v>
                </c:pt>
                <c:pt idx="485">
                  <c:v>49.86423000000002</c:v>
                </c:pt>
                <c:pt idx="486">
                  <c:v>49.86423000000002</c:v>
                </c:pt>
                <c:pt idx="487">
                  <c:v>49.86423000000002</c:v>
                </c:pt>
                <c:pt idx="488">
                  <c:v>49.86423000000002</c:v>
                </c:pt>
                <c:pt idx="489">
                  <c:v>49.86423000000002</c:v>
                </c:pt>
                <c:pt idx="490">
                  <c:v>49.86423000000002</c:v>
                </c:pt>
                <c:pt idx="491">
                  <c:v>49.86423000000002</c:v>
                </c:pt>
                <c:pt idx="492">
                  <c:v>49.86423000000002</c:v>
                </c:pt>
                <c:pt idx="493">
                  <c:v>49.86423000000002</c:v>
                </c:pt>
                <c:pt idx="494">
                  <c:v>49.86423000000002</c:v>
                </c:pt>
                <c:pt idx="495">
                  <c:v>49.86423000000002</c:v>
                </c:pt>
                <c:pt idx="496">
                  <c:v>49.86423000000002</c:v>
                </c:pt>
                <c:pt idx="497">
                  <c:v>49.86423000000002</c:v>
                </c:pt>
                <c:pt idx="498">
                  <c:v>49.86423000000002</c:v>
                </c:pt>
                <c:pt idx="499">
                  <c:v>49.86423000000002</c:v>
                </c:pt>
                <c:pt idx="500">
                  <c:v>49.86423000000002</c:v>
                </c:pt>
                <c:pt idx="501">
                  <c:v>49.86423000000002</c:v>
                </c:pt>
                <c:pt idx="502">
                  <c:v>49.86423000000002</c:v>
                </c:pt>
                <c:pt idx="503">
                  <c:v>49.86423000000002</c:v>
                </c:pt>
                <c:pt idx="504">
                  <c:v>49.86423000000002</c:v>
                </c:pt>
                <c:pt idx="505">
                  <c:v>49.86423000000002</c:v>
                </c:pt>
                <c:pt idx="506">
                  <c:v>49.86423000000002</c:v>
                </c:pt>
                <c:pt idx="507">
                  <c:v>49.86423000000002</c:v>
                </c:pt>
                <c:pt idx="508">
                  <c:v>49.86423000000002</c:v>
                </c:pt>
                <c:pt idx="509">
                  <c:v>49.86423000000002</c:v>
                </c:pt>
                <c:pt idx="510">
                  <c:v>49.86423000000002</c:v>
                </c:pt>
                <c:pt idx="511">
                  <c:v>49.86423000000002</c:v>
                </c:pt>
                <c:pt idx="512">
                  <c:v>49.86423000000002</c:v>
                </c:pt>
                <c:pt idx="513">
                  <c:v>49.86423000000002</c:v>
                </c:pt>
                <c:pt idx="514">
                  <c:v>49.86423000000002</c:v>
                </c:pt>
                <c:pt idx="515">
                  <c:v>49.86423000000002</c:v>
                </c:pt>
                <c:pt idx="516">
                  <c:v>49.86423000000002</c:v>
                </c:pt>
                <c:pt idx="517">
                  <c:v>49.86423000000002</c:v>
                </c:pt>
                <c:pt idx="518">
                  <c:v>49.86423000000002</c:v>
                </c:pt>
                <c:pt idx="519">
                  <c:v>49.86423000000002</c:v>
                </c:pt>
                <c:pt idx="520">
                  <c:v>49.86423000000002</c:v>
                </c:pt>
                <c:pt idx="521">
                  <c:v>49.86423000000002</c:v>
                </c:pt>
                <c:pt idx="522">
                  <c:v>49.86423000000002</c:v>
                </c:pt>
                <c:pt idx="523">
                  <c:v>49.86423000000002</c:v>
                </c:pt>
                <c:pt idx="524">
                  <c:v>49.86423000000002</c:v>
                </c:pt>
                <c:pt idx="525">
                  <c:v>49.86423000000002</c:v>
                </c:pt>
                <c:pt idx="526">
                  <c:v>49.86423000000002</c:v>
                </c:pt>
                <c:pt idx="527">
                  <c:v>49.86423000000002</c:v>
                </c:pt>
                <c:pt idx="528">
                  <c:v>49.86423000000002</c:v>
                </c:pt>
                <c:pt idx="529">
                  <c:v>49.86423000000002</c:v>
                </c:pt>
                <c:pt idx="530">
                  <c:v>49.86423000000002</c:v>
                </c:pt>
                <c:pt idx="531">
                  <c:v>49.86423000000002</c:v>
                </c:pt>
                <c:pt idx="532">
                  <c:v>49.86423000000002</c:v>
                </c:pt>
                <c:pt idx="533">
                  <c:v>49.86423000000002</c:v>
                </c:pt>
                <c:pt idx="534">
                  <c:v>49.86423000000002</c:v>
                </c:pt>
                <c:pt idx="535">
                  <c:v>49.86423000000002</c:v>
                </c:pt>
                <c:pt idx="536">
                  <c:v>49.86423000000002</c:v>
                </c:pt>
                <c:pt idx="537">
                  <c:v>49.86423000000002</c:v>
                </c:pt>
                <c:pt idx="538">
                  <c:v>49.86423000000002</c:v>
                </c:pt>
                <c:pt idx="539">
                  <c:v>49.86423000000002</c:v>
                </c:pt>
                <c:pt idx="540">
                  <c:v>49.86423000000002</c:v>
                </c:pt>
                <c:pt idx="541">
                  <c:v>49.86423000000002</c:v>
                </c:pt>
                <c:pt idx="542">
                  <c:v>49.86423000000002</c:v>
                </c:pt>
                <c:pt idx="543">
                  <c:v>49.86423000000002</c:v>
                </c:pt>
                <c:pt idx="544">
                  <c:v>49.86423000000002</c:v>
                </c:pt>
                <c:pt idx="545">
                  <c:v>49.86423000000002</c:v>
                </c:pt>
                <c:pt idx="546">
                  <c:v>49.86423000000002</c:v>
                </c:pt>
                <c:pt idx="547">
                  <c:v>49.86423000000002</c:v>
                </c:pt>
                <c:pt idx="548">
                  <c:v>49.86423000000002</c:v>
                </c:pt>
                <c:pt idx="549">
                  <c:v>49.86423000000002</c:v>
                </c:pt>
                <c:pt idx="550">
                  <c:v>49.86423000000002</c:v>
                </c:pt>
                <c:pt idx="551">
                  <c:v>49.86423000000002</c:v>
                </c:pt>
                <c:pt idx="552">
                  <c:v>49.86423000000002</c:v>
                </c:pt>
                <c:pt idx="553">
                  <c:v>49.86423000000002</c:v>
                </c:pt>
                <c:pt idx="554">
                  <c:v>49.86423000000002</c:v>
                </c:pt>
                <c:pt idx="555">
                  <c:v>49.86423000000002</c:v>
                </c:pt>
                <c:pt idx="556">
                  <c:v>49.86423000000002</c:v>
                </c:pt>
                <c:pt idx="557">
                  <c:v>49.86423000000002</c:v>
                </c:pt>
                <c:pt idx="558">
                  <c:v>49.86423000000002</c:v>
                </c:pt>
                <c:pt idx="559">
                  <c:v>49.86423000000002</c:v>
                </c:pt>
                <c:pt idx="560">
                  <c:v>49.86423000000002</c:v>
                </c:pt>
                <c:pt idx="561">
                  <c:v>49.86423000000002</c:v>
                </c:pt>
                <c:pt idx="562">
                  <c:v>49.86423000000002</c:v>
                </c:pt>
                <c:pt idx="563">
                  <c:v>49.86423000000002</c:v>
                </c:pt>
                <c:pt idx="564">
                  <c:v>49.86423000000002</c:v>
                </c:pt>
                <c:pt idx="565">
                  <c:v>49.86423000000002</c:v>
                </c:pt>
                <c:pt idx="566">
                  <c:v>49.86423000000002</c:v>
                </c:pt>
                <c:pt idx="567">
                  <c:v>49.86423000000002</c:v>
                </c:pt>
                <c:pt idx="568">
                  <c:v>49.86423000000002</c:v>
                </c:pt>
                <c:pt idx="569">
                  <c:v>49.86423000000002</c:v>
                </c:pt>
                <c:pt idx="570">
                  <c:v>49.86423000000002</c:v>
                </c:pt>
                <c:pt idx="571">
                  <c:v>49.86423000000002</c:v>
                </c:pt>
                <c:pt idx="572">
                  <c:v>49.86423000000002</c:v>
                </c:pt>
                <c:pt idx="573">
                  <c:v>49.86423000000002</c:v>
                </c:pt>
                <c:pt idx="574">
                  <c:v>49.86423000000002</c:v>
                </c:pt>
                <c:pt idx="575">
                  <c:v>49.86423000000002</c:v>
                </c:pt>
                <c:pt idx="576">
                  <c:v>49.86423000000002</c:v>
                </c:pt>
                <c:pt idx="577">
                  <c:v>49.86423000000002</c:v>
                </c:pt>
                <c:pt idx="578">
                  <c:v>49.86423000000002</c:v>
                </c:pt>
                <c:pt idx="579">
                  <c:v>49.86423000000002</c:v>
                </c:pt>
                <c:pt idx="580">
                  <c:v>49.86423000000002</c:v>
                </c:pt>
                <c:pt idx="581">
                  <c:v>49.86423000000002</c:v>
                </c:pt>
                <c:pt idx="582">
                  <c:v>49.86423000000002</c:v>
                </c:pt>
                <c:pt idx="583">
                  <c:v>49.86423000000002</c:v>
                </c:pt>
                <c:pt idx="584">
                  <c:v>49.86423000000002</c:v>
                </c:pt>
                <c:pt idx="585">
                  <c:v>49.86423000000002</c:v>
                </c:pt>
                <c:pt idx="586">
                  <c:v>49.86423000000002</c:v>
                </c:pt>
                <c:pt idx="587">
                  <c:v>49.86423000000002</c:v>
                </c:pt>
                <c:pt idx="588">
                  <c:v>49.86423000000002</c:v>
                </c:pt>
                <c:pt idx="589">
                  <c:v>49.86423000000002</c:v>
                </c:pt>
                <c:pt idx="590">
                  <c:v>49.86423000000002</c:v>
                </c:pt>
                <c:pt idx="591">
                  <c:v>49.86423000000002</c:v>
                </c:pt>
                <c:pt idx="592">
                  <c:v>49.86423000000002</c:v>
                </c:pt>
                <c:pt idx="593">
                  <c:v>49.86423000000002</c:v>
                </c:pt>
                <c:pt idx="594">
                  <c:v>49.86423000000002</c:v>
                </c:pt>
                <c:pt idx="595">
                  <c:v>49.86423000000002</c:v>
                </c:pt>
                <c:pt idx="596">
                  <c:v>49.86423000000002</c:v>
                </c:pt>
                <c:pt idx="597">
                  <c:v>49.86423000000002</c:v>
                </c:pt>
                <c:pt idx="598">
                  <c:v>49.86423000000002</c:v>
                </c:pt>
                <c:pt idx="599">
                  <c:v>49.86423000000002</c:v>
                </c:pt>
                <c:pt idx="600">
                  <c:v>49.86423000000002</c:v>
                </c:pt>
                <c:pt idx="601">
                  <c:v>49.86423000000002</c:v>
                </c:pt>
                <c:pt idx="602">
                  <c:v>49.86423000000002</c:v>
                </c:pt>
                <c:pt idx="603">
                  <c:v>49.86423000000002</c:v>
                </c:pt>
                <c:pt idx="604">
                  <c:v>49.86423000000002</c:v>
                </c:pt>
                <c:pt idx="605">
                  <c:v>49.86423000000002</c:v>
                </c:pt>
                <c:pt idx="606">
                  <c:v>49.86423000000002</c:v>
                </c:pt>
                <c:pt idx="607">
                  <c:v>49.86423000000002</c:v>
                </c:pt>
                <c:pt idx="608">
                  <c:v>49.86423000000002</c:v>
                </c:pt>
                <c:pt idx="609">
                  <c:v>49.86423000000002</c:v>
                </c:pt>
                <c:pt idx="610">
                  <c:v>49.86423000000002</c:v>
                </c:pt>
                <c:pt idx="611">
                  <c:v>49.86423000000002</c:v>
                </c:pt>
                <c:pt idx="612">
                  <c:v>49.86423000000002</c:v>
                </c:pt>
                <c:pt idx="613">
                  <c:v>49.86423000000002</c:v>
                </c:pt>
                <c:pt idx="614">
                  <c:v>49.86423000000002</c:v>
                </c:pt>
                <c:pt idx="615">
                  <c:v>49.86423000000002</c:v>
                </c:pt>
                <c:pt idx="616">
                  <c:v>49.86423000000002</c:v>
                </c:pt>
                <c:pt idx="617">
                  <c:v>49.86423000000002</c:v>
                </c:pt>
                <c:pt idx="618">
                  <c:v>49.86423000000002</c:v>
                </c:pt>
                <c:pt idx="619">
                  <c:v>49.86423000000002</c:v>
                </c:pt>
                <c:pt idx="620">
                  <c:v>49.86423000000002</c:v>
                </c:pt>
                <c:pt idx="621">
                  <c:v>49.86423000000002</c:v>
                </c:pt>
                <c:pt idx="622">
                  <c:v>49.86423000000002</c:v>
                </c:pt>
                <c:pt idx="623">
                  <c:v>49.86423000000002</c:v>
                </c:pt>
                <c:pt idx="624">
                  <c:v>49.86423000000002</c:v>
                </c:pt>
                <c:pt idx="625">
                  <c:v>49.86423000000002</c:v>
                </c:pt>
                <c:pt idx="626">
                  <c:v>49.86423000000002</c:v>
                </c:pt>
                <c:pt idx="627">
                  <c:v>49.86423000000002</c:v>
                </c:pt>
                <c:pt idx="628">
                  <c:v>49.86423000000002</c:v>
                </c:pt>
                <c:pt idx="629">
                  <c:v>49.86423000000002</c:v>
                </c:pt>
                <c:pt idx="630">
                  <c:v>49.86423000000002</c:v>
                </c:pt>
                <c:pt idx="631">
                  <c:v>49.86423000000002</c:v>
                </c:pt>
                <c:pt idx="632">
                  <c:v>49.86423000000002</c:v>
                </c:pt>
                <c:pt idx="633">
                  <c:v>49.86423000000002</c:v>
                </c:pt>
                <c:pt idx="634">
                  <c:v>49.86423000000002</c:v>
                </c:pt>
                <c:pt idx="635">
                  <c:v>49.86423000000002</c:v>
                </c:pt>
                <c:pt idx="636">
                  <c:v>49.86423000000002</c:v>
                </c:pt>
                <c:pt idx="637">
                  <c:v>49.86423000000002</c:v>
                </c:pt>
                <c:pt idx="638">
                  <c:v>49.86423000000002</c:v>
                </c:pt>
                <c:pt idx="639">
                  <c:v>49.86423000000002</c:v>
                </c:pt>
                <c:pt idx="640">
                  <c:v>49.86423000000002</c:v>
                </c:pt>
                <c:pt idx="641">
                  <c:v>49.86423000000002</c:v>
                </c:pt>
                <c:pt idx="642">
                  <c:v>49.86423000000002</c:v>
                </c:pt>
                <c:pt idx="643">
                  <c:v>49.86423000000002</c:v>
                </c:pt>
                <c:pt idx="644">
                  <c:v>49.86423000000002</c:v>
                </c:pt>
                <c:pt idx="645">
                  <c:v>49.86423000000002</c:v>
                </c:pt>
                <c:pt idx="646">
                  <c:v>49.86423000000002</c:v>
                </c:pt>
                <c:pt idx="647">
                  <c:v>49.86423000000002</c:v>
                </c:pt>
                <c:pt idx="648">
                  <c:v>49.86423000000002</c:v>
                </c:pt>
                <c:pt idx="649">
                  <c:v>49.86423000000002</c:v>
                </c:pt>
                <c:pt idx="650">
                  <c:v>49.86423000000002</c:v>
                </c:pt>
                <c:pt idx="651">
                  <c:v>49.86423000000002</c:v>
                </c:pt>
                <c:pt idx="652">
                  <c:v>49.86423000000002</c:v>
                </c:pt>
                <c:pt idx="653">
                  <c:v>49.86423000000002</c:v>
                </c:pt>
                <c:pt idx="654">
                  <c:v>49.86423000000002</c:v>
                </c:pt>
                <c:pt idx="655">
                  <c:v>49.86423000000002</c:v>
                </c:pt>
                <c:pt idx="656">
                  <c:v>49.86423000000002</c:v>
                </c:pt>
                <c:pt idx="657">
                  <c:v>49.86423000000002</c:v>
                </c:pt>
                <c:pt idx="658">
                  <c:v>49.86423000000002</c:v>
                </c:pt>
                <c:pt idx="659">
                  <c:v>49.86423000000002</c:v>
                </c:pt>
                <c:pt idx="660">
                  <c:v>49.86423000000002</c:v>
                </c:pt>
                <c:pt idx="661">
                  <c:v>49.86423000000002</c:v>
                </c:pt>
                <c:pt idx="662">
                  <c:v>49.86423000000002</c:v>
                </c:pt>
                <c:pt idx="663">
                  <c:v>49.86423000000002</c:v>
                </c:pt>
                <c:pt idx="664">
                  <c:v>49.86423000000002</c:v>
                </c:pt>
                <c:pt idx="665">
                  <c:v>49.86423000000002</c:v>
                </c:pt>
                <c:pt idx="666">
                  <c:v>49.86423000000002</c:v>
                </c:pt>
                <c:pt idx="667">
                  <c:v>49.86423000000002</c:v>
                </c:pt>
                <c:pt idx="668">
                  <c:v>49.86423000000002</c:v>
                </c:pt>
                <c:pt idx="669">
                  <c:v>49.86423000000002</c:v>
                </c:pt>
                <c:pt idx="670">
                  <c:v>49.86423000000002</c:v>
                </c:pt>
                <c:pt idx="671">
                  <c:v>49.86423000000002</c:v>
                </c:pt>
                <c:pt idx="672">
                  <c:v>49.86423000000002</c:v>
                </c:pt>
                <c:pt idx="673">
                  <c:v>49.86423000000002</c:v>
                </c:pt>
                <c:pt idx="674">
                  <c:v>49.86423000000002</c:v>
                </c:pt>
                <c:pt idx="675">
                  <c:v>49.86423000000002</c:v>
                </c:pt>
                <c:pt idx="676">
                  <c:v>49.86423000000002</c:v>
                </c:pt>
                <c:pt idx="677">
                  <c:v>49.86423000000002</c:v>
                </c:pt>
                <c:pt idx="678">
                  <c:v>49.86423000000002</c:v>
                </c:pt>
                <c:pt idx="679">
                  <c:v>49.86423000000002</c:v>
                </c:pt>
                <c:pt idx="680">
                  <c:v>49.86423000000002</c:v>
                </c:pt>
                <c:pt idx="681">
                  <c:v>49.86423000000002</c:v>
                </c:pt>
                <c:pt idx="682">
                  <c:v>49.86423000000002</c:v>
                </c:pt>
                <c:pt idx="683">
                  <c:v>49.86423000000002</c:v>
                </c:pt>
                <c:pt idx="684">
                  <c:v>49.86423000000002</c:v>
                </c:pt>
                <c:pt idx="685">
                  <c:v>49.86423000000002</c:v>
                </c:pt>
                <c:pt idx="686">
                  <c:v>49.86423000000002</c:v>
                </c:pt>
                <c:pt idx="687">
                  <c:v>49.86423000000002</c:v>
                </c:pt>
                <c:pt idx="688">
                  <c:v>49.86423000000002</c:v>
                </c:pt>
                <c:pt idx="689">
                  <c:v>49.86423000000002</c:v>
                </c:pt>
                <c:pt idx="690">
                  <c:v>49.86423000000002</c:v>
                </c:pt>
                <c:pt idx="691">
                  <c:v>49.86423000000002</c:v>
                </c:pt>
                <c:pt idx="692">
                  <c:v>49.86423000000002</c:v>
                </c:pt>
                <c:pt idx="693">
                  <c:v>49.86423000000002</c:v>
                </c:pt>
                <c:pt idx="694">
                  <c:v>49.86423000000002</c:v>
                </c:pt>
                <c:pt idx="695">
                  <c:v>49.86423000000002</c:v>
                </c:pt>
                <c:pt idx="696">
                  <c:v>49.86423000000002</c:v>
                </c:pt>
                <c:pt idx="697">
                  <c:v>49.86423000000002</c:v>
                </c:pt>
                <c:pt idx="698">
                  <c:v>49.86423000000002</c:v>
                </c:pt>
                <c:pt idx="699">
                  <c:v>49.86423000000002</c:v>
                </c:pt>
                <c:pt idx="700">
                  <c:v>49.86423000000002</c:v>
                </c:pt>
                <c:pt idx="701">
                  <c:v>49.86423000000002</c:v>
                </c:pt>
                <c:pt idx="702">
                  <c:v>49.86423000000002</c:v>
                </c:pt>
                <c:pt idx="703">
                  <c:v>49.86423000000002</c:v>
                </c:pt>
                <c:pt idx="704">
                  <c:v>49.86423000000002</c:v>
                </c:pt>
                <c:pt idx="705">
                  <c:v>49.86423000000002</c:v>
                </c:pt>
                <c:pt idx="706">
                  <c:v>49.86423000000002</c:v>
                </c:pt>
                <c:pt idx="707">
                  <c:v>49.86423000000002</c:v>
                </c:pt>
                <c:pt idx="708">
                  <c:v>49.86423000000002</c:v>
                </c:pt>
                <c:pt idx="709">
                  <c:v>49.86423000000002</c:v>
                </c:pt>
                <c:pt idx="710">
                  <c:v>49.86423000000002</c:v>
                </c:pt>
                <c:pt idx="711">
                  <c:v>49.86423000000002</c:v>
                </c:pt>
                <c:pt idx="712">
                  <c:v>49.86423000000002</c:v>
                </c:pt>
                <c:pt idx="713">
                  <c:v>49.86423000000002</c:v>
                </c:pt>
                <c:pt idx="714">
                  <c:v>49.86423000000002</c:v>
                </c:pt>
                <c:pt idx="715">
                  <c:v>49.86423000000002</c:v>
                </c:pt>
                <c:pt idx="716">
                  <c:v>49.86423000000002</c:v>
                </c:pt>
                <c:pt idx="717">
                  <c:v>49.86423000000002</c:v>
                </c:pt>
                <c:pt idx="718">
                  <c:v>49.86423000000002</c:v>
                </c:pt>
                <c:pt idx="719">
                  <c:v>49.86423000000002</c:v>
                </c:pt>
                <c:pt idx="720">
                  <c:v>49.86423000000002</c:v>
                </c:pt>
                <c:pt idx="721">
                  <c:v>49.86423000000002</c:v>
                </c:pt>
                <c:pt idx="722">
                  <c:v>49.86423000000002</c:v>
                </c:pt>
                <c:pt idx="723">
                  <c:v>49.86423000000002</c:v>
                </c:pt>
                <c:pt idx="724">
                  <c:v>49.86423000000002</c:v>
                </c:pt>
                <c:pt idx="725">
                  <c:v>49.86423000000002</c:v>
                </c:pt>
                <c:pt idx="726">
                  <c:v>49.86423000000002</c:v>
                </c:pt>
                <c:pt idx="727">
                  <c:v>49.86423000000002</c:v>
                </c:pt>
                <c:pt idx="728">
                  <c:v>49.86423000000002</c:v>
                </c:pt>
                <c:pt idx="729">
                  <c:v>49.86423000000002</c:v>
                </c:pt>
                <c:pt idx="730">
                  <c:v>49.86423000000002</c:v>
                </c:pt>
                <c:pt idx="731">
                  <c:v>49.86423000000002</c:v>
                </c:pt>
                <c:pt idx="732">
                  <c:v>49.86423000000002</c:v>
                </c:pt>
                <c:pt idx="733">
                  <c:v>49.86423000000002</c:v>
                </c:pt>
                <c:pt idx="734">
                  <c:v>49.86423000000002</c:v>
                </c:pt>
                <c:pt idx="735">
                  <c:v>49.86423000000002</c:v>
                </c:pt>
                <c:pt idx="736">
                  <c:v>49.86423000000002</c:v>
                </c:pt>
                <c:pt idx="737">
                  <c:v>49.86423000000002</c:v>
                </c:pt>
                <c:pt idx="738">
                  <c:v>49.86423000000002</c:v>
                </c:pt>
                <c:pt idx="739">
                  <c:v>49.86423000000002</c:v>
                </c:pt>
                <c:pt idx="740">
                  <c:v>49.86423000000002</c:v>
                </c:pt>
                <c:pt idx="741">
                  <c:v>49.86423000000002</c:v>
                </c:pt>
                <c:pt idx="742">
                  <c:v>49.86423000000002</c:v>
                </c:pt>
                <c:pt idx="743">
                  <c:v>49.86423000000002</c:v>
                </c:pt>
                <c:pt idx="744">
                  <c:v>49.86423000000002</c:v>
                </c:pt>
                <c:pt idx="745">
                  <c:v>49.86423000000002</c:v>
                </c:pt>
                <c:pt idx="746">
                  <c:v>49.86423000000002</c:v>
                </c:pt>
                <c:pt idx="747">
                  <c:v>49.86423000000002</c:v>
                </c:pt>
                <c:pt idx="748">
                  <c:v>49.86423000000002</c:v>
                </c:pt>
                <c:pt idx="749">
                  <c:v>49.86423000000002</c:v>
                </c:pt>
                <c:pt idx="750">
                  <c:v>49.86423000000002</c:v>
                </c:pt>
                <c:pt idx="751">
                  <c:v>49.86423000000002</c:v>
                </c:pt>
                <c:pt idx="752">
                  <c:v>49.86423000000002</c:v>
                </c:pt>
                <c:pt idx="753">
                  <c:v>49.86423000000002</c:v>
                </c:pt>
                <c:pt idx="754">
                  <c:v>49.86423000000002</c:v>
                </c:pt>
                <c:pt idx="755">
                  <c:v>49.86423000000002</c:v>
                </c:pt>
                <c:pt idx="756">
                  <c:v>49.86423000000002</c:v>
                </c:pt>
                <c:pt idx="757">
                  <c:v>49.86423000000002</c:v>
                </c:pt>
                <c:pt idx="758">
                  <c:v>49.86423000000002</c:v>
                </c:pt>
                <c:pt idx="759">
                  <c:v>49.86423000000002</c:v>
                </c:pt>
                <c:pt idx="760">
                  <c:v>49.86423000000002</c:v>
                </c:pt>
                <c:pt idx="761">
                  <c:v>49.86423000000002</c:v>
                </c:pt>
                <c:pt idx="762">
                  <c:v>49.86423000000002</c:v>
                </c:pt>
                <c:pt idx="763">
                  <c:v>49.86423000000002</c:v>
                </c:pt>
                <c:pt idx="764">
                  <c:v>49.86423000000002</c:v>
                </c:pt>
                <c:pt idx="765">
                  <c:v>49.86423000000002</c:v>
                </c:pt>
                <c:pt idx="766">
                  <c:v>49.86423000000002</c:v>
                </c:pt>
                <c:pt idx="767">
                  <c:v>49.86423000000002</c:v>
                </c:pt>
                <c:pt idx="768">
                  <c:v>49.86423000000002</c:v>
                </c:pt>
                <c:pt idx="769">
                  <c:v>49.86423000000002</c:v>
                </c:pt>
                <c:pt idx="770">
                  <c:v>49.86423000000002</c:v>
                </c:pt>
                <c:pt idx="771">
                  <c:v>49.86423000000002</c:v>
                </c:pt>
                <c:pt idx="772">
                  <c:v>49.86423000000002</c:v>
                </c:pt>
                <c:pt idx="773">
                  <c:v>49.86423000000002</c:v>
                </c:pt>
                <c:pt idx="774">
                  <c:v>49.86423000000002</c:v>
                </c:pt>
                <c:pt idx="775">
                  <c:v>49.86423000000002</c:v>
                </c:pt>
                <c:pt idx="776">
                  <c:v>49.86423000000002</c:v>
                </c:pt>
                <c:pt idx="777">
                  <c:v>49.86423000000002</c:v>
                </c:pt>
                <c:pt idx="778">
                  <c:v>49.86423000000002</c:v>
                </c:pt>
                <c:pt idx="779">
                  <c:v>49.86423000000002</c:v>
                </c:pt>
                <c:pt idx="780">
                  <c:v>49.86423000000002</c:v>
                </c:pt>
                <c:pt idx="781">
                  <c:v>49.86423000000002</c:v>
                </c:pt>
                <c:pt idx="782">
                  <c:v>49.86423000000002</c:v>
                </c:pt>
                <c:pt idx="783">
                  <c:v>49.86423000000002</c:v>
                </c:pt>
                <c:pt idx="784">
                  <c:v>49.86423000000002</c:v>
                </c:pt>
                <c:pt idx="785">
                  <c:v>49.86423000000002</c:v>
                </c:pt>
                <c:pt idx="786">
                  <c:v>49.86423000000002</c:v>
                </c:pt>
                <c:pt idx="787">
                  <c:v>49.86423000000002</c:v>
                </c:pt>
                <c:pt idx="788">
                  <c:v>49.86423000000002</c:v>
                </c:pt>
                <c:pt idx="789">
                  <c:v>49.86423000000002</c:v>
                </c:pt>
                <c:pt idx="790">
                  <c:v>49.86423000000002</c:v>
                </c:pt>
                <c:pt idx="791">
                  <c:v>49.86423000000002</c:v>
                </c:pt>
                <c:pt idx="792">
                  <c:v>49.86423000000002</c:v>
                </c:pt>
                <c:pt idx="793">
                  <c:v>49.86423000000002</c:v>
                </c:pt>
                <c:pt idx="794">
                  <c:v>49.86423000000002</c:v>
                </c:pt>
                <c:pt idx="795">
                  <c:v>49.86423000000002</c:v>
                </c:pt>
                <c:pt idx="796">
                  <c:v>49.86423000000002</c:v>
                </c:pt>
                <c:pt idx="797">
                  <c:v>49.86423000000002</c:v>
                </c:pt>
                <c:pt idx="798">
                  <c:v>49.86423000000002</c:v>
                </c:pt>
                <c:pt idx="799">
                  <c:v>49.86423000000002</c:v>
                </c:pt>
                <c:pt idx="800">
                  <c:v>49.86423000000002</c:v>
                </c:pt>
                <c:pt idx="801">
                  <c:v>49.86423000000002</c:v>
                </c:pt>
                <c:pt idx="802">
                  <c:v>49.86423000000002</c:v>
                </c:pt>
                <c:pt idx="803">
                  <c:v>49.86423000000002</c:v>
                </c:pt>
                <c:pt idx="804">
                  <c:v>49.86423000000002</c:v>
                </c:pt>
                <c:pt idx="805">
                  <c:v>49.86423000000002</c:v>
                </c:pt>
                <c:pt idx="806">
                  <c:v>49.86423000000002</c:v>
                </c:pt>
                <c:pt idx="807">
                  <c:v>49.86423000000002</c:v>
                </c:pt>
                <c:pt idx="808">
                  <c:v>49.86423000000002</c:v>
                </c:pt>
                <c:pt idx="809">
                  <c:v>49.86423000000002</c:v>
                </c:pt>
                <c:pt idx="810">
                  <c:v>49.86423000000002</c:v>
                </c:pt>
                <c:pt idx="811">
                  <c:v>49.86423000000002</c:v>
                </c:pt>
                <c:pt idx="812">
                  <c:v>49.86423000000002</c:v>
                </c:pt>
                <c:pt idx="813">
                  <c:v>49.86423000000002</c:v>
                </c:pt>
                <c:pt idx="814">
                  <c:v>49.86423000000002</c:v>
                </c:pt>
                <c:pt idx="815">
                  <c:v>49.86423000000002</c:v>
                </c:pt>
                <c:pt idx="816">
                  <c:v>49.86423000000002</c:v>
                </c:pt>
                <c:pt idx="817">
                  <c:v>49.86423000000002</c:v>
                </c:pt>
                <c:pt idx="818">
                  <c:v>49.86423000000002</c:v>
                </c:pt>
                <c:pt idx="819">
                  <c:v>49.86423000000002</c:v>
                </c:pt>
                <c:pt idx="820">
                  <c:v>49.86423000000002</c:v>
                </c:pt>
                <c:pt idx="821">
                  <c:v>49.86423000000002</c:v>
                </c:pt>
                <c:pt idx="822">
                  <c:v>49.86423000000002</c:v>
                </c:pt>
                <c:pt idx="823">
                  <c:v>49.86423000000002</c:v>
                </c:pt>
                <c:pt idx="824">
                  <c:v>49.86423000000002</c:v>
                </c:pt>
                <c:pt idx="825">
                  <c:v>49.86423000000002</c:v>
                </c:pt>
                <c:pt idx="826">
                  <c:v>49.86423000000002</c:v>
                </c:pt>
                <c:pt idx="827">
                  <c:v>49.86423000000002</c:v>
                </c:pt>
                <c:pt idx="828">
                  <c:v>49.86423000000002</c:v>
                </c:pt>
                <c:pt idx="829">
                  <c:v>49.86423000000002</c:v>
                </c:pt>
                <c:pt idx="830">
                  <c:v>49.86423000000002</c:v>
                </c:pt>
                <c:pt idx="831">
                  <c:v>49.86423000000002</c:v>
                </c:pt>
                <c:pt idx="832">
                  <c:v>49.86423000000002</c:v>
                </c:pt>
                <c:pt idx="833">
                  <c:v>49.86423000000002</c:v>
                </c:pt>
                <c:pt idx="834">
                  <c:v>49.86423000000002</c:v>
                </c:pt>
                <c:pt idx="835">
                  <c:v>49.86423000000002</c:v>
                </c:pt>
                <c:pt idx="836">
                  <c:v>49.86423000000002</c:v>
                </c:pt>
                <c:pt idx="837">
                  <c:v>49.86423000000002</c:v>
                </c:pt>
                <c:pt idx="838">
                  <c:v>49.86423000000002</c:v>
                </c:pt>
                <c:pt idx="839">
                  <c:v>49.86423000000002</c:v>
                </c:pt>
                <c:pt idx="840">
                  <c:v>49.86423000000002</c:v>
                </c:pt>
                <c:pt idx="841">
                  <c:v>49.86423000000002</c:v>
                </c:pt>
                <c:pt idx="842">
                  <c:v>49.86423000000002</c:v>
                </c:pt>
                <c:pt idx="843">
                  <c:v>49.86423000000002</c:v>
                </c:pt>
                <c:pt idx="844">
                  <c:v>49.86423000000002</c:v>
                </c:pt>
                <c:pt idx="845">
                  <c:v>49.86423000000002</c:v>
                </c:pt>
                <c:pt idx="846">
                  <c:v>49.86423000000002</c:v>
                </c:pt>
                <c:pt idx="847">
                  <c:v>49.86423000000002</c:v>
                </c:pt>
                <c:pt idx="848">
                  <c:v>49.86423000000002</c:v>
                </c:pt>
                <c:pt idx="849">
                  <c:v>49.86423000000002</c:v>
                </c:pt>
                <c:pt idx="850">
                  <c:v>49.86423000000002</c:v>
                </c:pt>
                <c:pt idx="851">
                  <c:v>49.86423000000002</c:v>
                </c:pt>
                <c:pt idx="852">
                  <c:v>49.86423000000002</c:v>
                </c:pt>
                <c:pt idx="853">
                  <c:v>49.86423000000002</c:v>
                </c:pt>
                <c:pt idx="854">
                  <c:v>49.86423000000002</c:v>
                </c:pt>
                <c:pt idx="855">
                  <c:v>49.86423000000002</c:v>
                </c:pt>
                <c:pt idx="856">
                  <c:v>49.86423000000002</c:v>
                </c:pt>
                <c:pt idx="857">
                  <c:v>49.86423000000002</c:v>
                </c:pt>
                <c:pt idx="858">
                  <c:v>49.86423000000002</c:v>
                </c:pt>
                <c:pt idx="859">
                  <c:v>49.86423000000002</c:v>
                </c:pt>
                <c:pt idx="860">
                  <c:v>49.86423000000002</c:v>
                </c:pt>
                <c:pt idx="861">
                  <c:v>49.86423000000002</c:v>
                </c:pt>
                <c:pt idx="862">
                  <c:v>49.86423000000002</c:v>
                </c:pt>
                <c:pt idx="863">
                  <c:v>49.86423000000002</c:v>
                </c:pt>
                <c:pt idx="864">
                  <c:v>49.86423000000002</c:v>
                </c:pt>
                <c:pt idx="865">
                  <c:v>49.86423000000002</c:v>
                </c:pt>
                <c:pt idx="866">
                  <c:v>49.86423000000002</c:v>
                </c:pt>
                <c:pt idx="867">
                  <c:v>49.86423000000002</c:v>
                </c:pt>
                <c:pt idx="868">
                  <c:v>49.86423000000002</c:v>
                </c:pt>
                <c:pt idx="869">
                  <c:v>49.86423000000002</c:v>
                </c:pt>
                <c:pt idx="870">
                  <c:v>49.86423000000002</c:v>
                </c:pt>
                <c:pt idx="871">
                  <c:v>49.86423000000002</c:v>
                </c:pt>
                <c:pt idx="872">
                  <c:v>49.86423000000002</c:v>
                </c:pt>
                <c:pt idx="873">
                  <c:v>49.86423000000002</c:v>
                </c:pt>
                <c:pt idx="874">
                  <c:v>49.86423000000002</c:v>
                </c:pt>
                <c:pt idx="875">
                  <c:v>49.86423000000002</c:v>
                </c:pt>
                <c:pt idx="876">
                  <c:v>49.86423000000002</c:v>
                </c:pt>
                <c:pt idx="877">
                  <c:v>49.86423000000002</c:v>
                </c:pt>
                <c:pt idx="878">
                  <c:v>49.86423000000002</c:v>
                </c:pt>
                <c:pt idx="879">
                  <c:v>49.86423000000002</c:v>
                </c:pt>
                <c:pt idx="880">
                  <c:v>49.86423000000002</c:v>
                </c:pt>
                <c:pt idx="881">
                  <c:v>49.86423000000002</c:v>
                </c:pt>
                <c:pt idx="882">
                  <c:v>49.86423000000002</c:v>
                </c:pt>
                <c:pt idx="883">
                  <c:v>49.86423000000002</c:v>
                </c:pt>
                <c:pt idx="884">
                  <c:v>49.86423000000002</c:v>
                </c:pt>
                <c:pt idx="885">
                  <c:v>49.86423000000002</c:v>
                </c:pt>
                <c:pt idx="886">
                  <c:v>49.86423000000002</c:v>
                </c:pt>
                <c:pt idx="887">
                  <c:v>49.86423000000002</c:v>
                </c:pt>
                <c:pt idx="888">
                  <c:v>49.86423000000002</c:v>
                </c:pt>
                <c:pt idx="889">
                  <c:v>49.86423000000002</c:v>
                </c:pt>
                <c:pt idx="890">
                  <c:v>49.86423000000002</c:v>
                </c:pt>
                <c:pt idx="891">
                  <c:v>49.86423000000002</c:v>
                </c:pt>
                <c:pt idx="892">
                  <c:v>49.86423000000002</c:v>
                </c:pt>
                <c:pt idx="893">
                  <c:v>49.86423000000002</c:v>
                </c:pt>
                <c:pt idx="894">
                  <c:v>49.86423000000002</c:v>
                </c:pt>
                <c:pt idx="895">
                  <c:v>49.86423000000002</c:v>
                </c:pt>
                <c:pt idx="896">
                  <c:v>49.86423000000002</c:v>
                </c:pt>
                <c:pt idx="897">
                  <c:v>49.86423000000002</c:v>
                </c:pt>
                <c:pt idx="898">
                  <c:v>49.86423000000002</c:v>
                </c:pt>
                <c:pt idx="899">
                  <c:v>49.86423000000002</c:v>
                </c:pt>
                <c:pt idx="900">
                  <c:v>49.86423000000002</c:v>
                </c:pt>
                <c:pt idx="901">
                  <c:v>49.86423000000002</c:v>
                </c:pt>
                <c:pt idx="902">
                  <c:v>49.86423000000002</c:v>
                </c:pt>
                <c:pt idx="903">
                  <c:v>49.86423000000002</c:v>
                </c:pt>
                <c:pt idx="904">
                  <c:v>49.86423000000002</c:v>
                </c:pt>
                <c:pt idx="905">
                  <c:v>49.86423000000002</c:v>
                </c:pt>
                <c:pt idx="906">
                  <c:v>49.86423000000002</c:v>
                </c:pt>
                <c:pt idx="907">
                  <c:v>49.86423000000002</c:v>
                </c:pt>
                <c:pt idx="908">
                  <c:v>49.86423000000002</c:v>
                </c:pt>
                <c:pt idx="909">
                  <c:v>49.86423000000002</c:v>
                </c:pt>
                <c:pt idx="910">
                  <c:v>49.86423000000002</c:v>
                </c:pt>
                <c:pt idx="911">
                  <c:v>49.86423000000002</c:v>
                </c:pt>
                <c:pt idx="912">
                  <c:v>49.86423000000002</c:v>
                </c:pt>
                <c:pt idx="913">
                  <c:v>49.86423000000002</c:v>
                </c:pt>
                <c:pt idx="914">
                  <c:v>49.86423000000002</c:v>
                </c:pt>
                <c:pt idx="915">
                  <c:v>49.86423000000002</c:v>
                </c:pt>
                <c:pt idx="916">
                  <c:v>49.86423000000002</c:v>
                </c:pt>
                <c:pt idx="917">
                  <c:v>49.86423000000002</c:v>
                </c:pt>
                <c:pt idx="918">
                  <c:v>49.86423000000002</c:v>
                </c:pt>
                <c:pt idx="919">
                  <c:v>49.86423000000002</c:v>
                </c:pt>
                <c:pt idx="920">
                  <c:v>49.86423000000002</c:v>
                </c:pt>
                <c:pt idx="921">
                  <c:v>49.86423000000002</c:v>
                </c:pt>
                <c:pt idx="922">
                  <c:v>49.86423000000002</c:v>
                </c:pt>
                <c:pt idx="923">
                  <c:v>49.86423000000002</c:v>
                </c:pt>
                <c:pt idx="924">
                  <c:v>49.86423000000002</c:v>
                </c:pt>
                <c:pt idx="925">
                  <c:v>49.86423000000002</c:v>
                </c:pt>
                <c:pt idx="926">
                  <c:v>49.86423000000002</c:v>
                </c:pt>
                <c:pt idx="927">
                  <c:v>49.86423000000002</c:v>
                </c:pt>
                <c:pt idx="928">
                  <c:v>49.86423000000002</c:v>
                </c:pt>
                <c:pt idx="929">
                  <c:v>49.86423000000002</c:v>
                </c:pt>
                <c:pt idx="930">
                  <c:v>49.86423000000002</c:v>
                </c:pt>
                <c:pt idx="931">
                  <c:v>49.86423000000002</c:v>
                </c:pt>
                <c:pt idx="932">
                  <c:v>49.86423000000002</c:v>
                </c:pt>
                <c:pt idx="933">
                  <c:v>49.86423000000002</c:v>
                </c:pt>
                <c:pt idx="934">
                  <c:v>49.86423000000002</c:v>
                </c:pt>
                <c:pt idx="935">
                  <c:v>49.86423000000002</c:v>
                </c:pt>
                <c:pt idx="936">
                  <c:v>49.86423000000002</c:v>
                </c:pt>
                <c:pt idx="937">
                  <c:v>49.86423000000002</c:v>
                </c:pt>
                <c:pt idx="938">
                  <c:v>49.86423000000002</c:v>
                </c:pt>
                <c:pt idx="939">
                  <c:v>49.86423000000002</c:v>
                </c:pt>
                <c:pt idx="940">
                  <c:v>49.86423000000002</c:v>
                </c:pt>
                <c:pt idx="941">
                  <c:v>49.86423000000002</c:v>
                </c:pt>
                <c:pt idx="942">
                  <c:v>49.86423000000002</c:v>
                </c:pt>
                <c:pt idx="943">
                  <c:v>49.86423000000002</c:v>
                </c:pt>
                <c:pt idx="944">
                  <c:v>49.86423000000002</c:v>
                </c:pt>
                <c:pt idx="945">
                  <c:v>49.86423000000002</c:v>
                </c:pt>
                <c:pt idx="946">
                  <c:v>49.86423000000002</c:v>
                </c:pt>
                <c:pt idx="947">
                  <c:v>49.86423000000002</c:v>
                </c:pt>
                <c:pt idx="948">
                  <c:v>49.86423000000002</c:v>
                </c:pt>
                <c:pt idx="949">
                  <c:v>49.86423000000002</c:v>
                </c:pt>
                <c:pt idx="950">
                  <c:v>49.86423000000002</c:v>
                </c:pt>
                <c:pt idx="951">
                  <c:v>49.86423000000002</c:v>
                </c:pt>
                <c:pt idx="952">
                  <c:v>49.86423000000002</c:v>
                </c:pt>
                <c:pt idx="953">
                  <c:v>49.86423000000002</c:v>
                </c:pt>
                <c:pt idx="954">
                  <c:v>49.86423000000002</c:v>
                </c:pt>
                <c:pt idx="955">
                  <c:v>49.86423000000002</c:v>
                </c:pt>
                <c:pt idx="956">
                  <c:v>49.86423000000002</c:v>
                </c:pt>
                <c:pt idx="957">
                  <c:v>49.86423000000002</c:v>
                </c:pt>
                <c:pt idx="958">
                  <c:v>49.86423000000002</c:v>
                </c:pt>
                <c:pt idx="959">
                  <c:v>49.86423000000002</c:v>
                </c:pt>
                <c:pt idx="960">
                  <c:v>49.86423000000002</c:v>
                </c:pt>
                <c:pt idx="961">
                  <c:v>49.86423000000002</c:v>
                </c:pt>
                <c:pt idx="962">
                  <c:v>49.86423000000002</c:v>
                </c:pt>
                <c:pt idx="963">
                  <c:v>49.86423000000002</c:v>
                </c:pt>
                <c:pt idx="964">
                  <c:v>49.86423000000002</c:v>
                </c:pt>
                <c:pt idx="965">
                  <c:v>49.86423000000002</c:v>
                </c:pt>
                <c:pt idx="966">
                  <c:v>49.86423000000002</c:v>
                </c:pt>
                <c:pt idx="967">
                  <c:v>49.86423000000002</c:v>
                </c:pt>
                <c:pt idx="968">
                  <c:v>49.86423000000002</c:v>
                </c:pt>
                <c:pt idx="969">
                  <c:v>49.86423000000002</c:v>
                </c:pt>
                <c:pt idx="970">
                  <c:v>49.86423000000002</c:v>
                </c:pt>
                <c:pt idx="971">
                  <c:v>49.86423000000002</c:v>
                </c:pt>
                <c:pt idx="972">
                  <c:v>49.86423000000002</c:v>
                </c:pt>
                <c:pt idx="973">
                  <c:v>49.86423000000002</c:v>
                </c:pt>
                <c:pt idx="974">
                  <c:v>49.86423000000002</c:v>
                </c:pt>
                <c:pt idx="975">
                  <c:v>49.86423000000002</c:v>
                </c:pt>
                <c:pt idx="976">
                  <c:v>49.86423000000002</c:v>
                </c:pt>
                <c:pt idx="977">
                  <c:v>49.86423000000002</c:v>
                </c:pt>
                <c:pt idx="978">
                  <c:v>49.86423000000002</c:v>
                </c:pt>
                <c:pt idx="979">
                  <c:v>49.86423000000002</c:v>
                </c:pt>
                <c:pt idx="980">
                  <c:v>49.86423000000002</c:v>
                </c:pt>
                <c:pt idx="981">
                  <c:v>49.86423000000002</c:v>
                </c:pt>
                <c:pt idx="982">
                  <c:v>49.86423000000002</c:v>
                </c:pt>
                <c:pt idx="983">
                  <c:v>49.86423000000002</c:v>
                </c:pt>
                <c:pt idx="984">
                  <c:v>49.86423000000002</c:v>
                </c:pt>
                <c:pt idx="985">
                  <c:v>49.86423000000002</c:v>
                </c:pt>
                <c:pt idx="986">
                  <c:v>49.86423000000002</c:v>
                </c:pt>
                <c:pt idx="987">
                  <c:v>49.86423000000002</c:v>
                </c:pt>
                <c:pt idx="988">
                  <c:v>49.86423000000002</c:v>
                </c:pt>
                <c:pt idx="989">
                  <c:v>49.86423000000002</c:v>
                </c:pt>
                <c:pt idx="990">
                  <c:v>49.86423000000002</c:v>
                </c:pt>
                <c:pt idx="991">
                  <c:v>49.86423000000002</c:v>
                </c:pt>
                <c:pt idx="992">
                  <c:v>49.86423000000002</c:v>
                </c:pt>
                <c:pt idx="993">
                  <c:v>49.86423000000002</c:v>
                </c:pt>
                <c:pt idx="994">
                  <c:v>49.86423000000002</c:v>
                </c:pt>
                <c:pt idx="995">
                  <c:v>49.86423000000002</c:v>
                </c:pt>
                <c:pt idx="996">
                  <c:v>49.86423000000002</c:v>
                </c:pt>
                <c:pt idx="997">
                  <c:v>49.86423000000002</c:v>
                </c:pt>
                <c:pt idx="998">
                  <c:v>49.86423000000002</c:v>
                </c:pt>
                <c:pt idx="999">
                  <c:v>49.86423000000002</c:v>
                </c:pt>
                <c:pt idx="1000">
                  <c:v>49.86423000000002</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33.500000000000185</c:v>
                </c:pt>
                <c:pt idx="380">
                  <c:v>33.600000000000186</c:v>
                </c:pt>
                <c:pt idx="381">
                  <c:v>33.700000000000188</c:v>
                </c:pt>
                <c:pt idx="382">
                  <c:v>33.800000000000189</c:v>
                </c:pt>
                <c:pt idx="383">
                  <c:v>33.90000000000019</c:v>
                </c:pt>
                <c:pt idx="384">
                  <c:v>34.000000000000192</c:v>
                </c:pt>
                <c:pt idx="385">
                  <c:v>34.100000000000193</c:v>
                </c:pt>
                <c:pt idx="386">
                  <c:v>34.200000000000195</c:v>
                </c:pt>
                <c:pt idx="387">
                  <c:v>34.300000000000196</c:v>
                </c:pt>
                <c:pt idx="388">
                  <c:v>34.300100000000199</c:v>
                </c:pt>
                <c:pt idx="389">
                  <c:v>34.300200000000203</c:v>
                </c:pt>
                <c:pt idx="390">
                  <c:v>34.300300000000206</c:v>
                </c:pt>
                <c:pt idx="391">
                  <c:v>34.300400000000209</c:v>
                </c:pt>
                <c:pt idx="392">
                  <c:v>34.300500000000213</c:v>
                </c:pt>
                <c:pt idx="393">
                  <c:v>34.300600000000216</c:v>
                </c:pt>
                <c:pt idx="394">
                  <c:v>34.300700000000219</c:v>
                </c:pt>
                <c:pt idx="395">
                  <c:v>34.300800000000223</c:v>
                </c:pt>
                <c:pt idx="396">
                  <c:v>34.300900000000226</c:v>
                </c:pt>
                <c:pt idx="397">
                  <c:v>34.301000000000229</c:v>
                </c:pt>
                <c:pt idx="398">
                  <c:v>34.301100000000233</c:v>
                </c:pt>
                <c:pt idx="399">
                  <c:v>34.301200000000236</c:v>
                </c:pt>
                <c:pt idx="400">
                  <c:v>34.301300000000239</c:v>
                </c:pt>
                <c:pt idx="401">
                  <c:v>34.301400000000243</c:v>
                </c:pt>
                <c:pt idx="402">
                  <c:v>34.301500000000246</c:v>
                </c:pt>
                <c:pt idx="403">
                  <c:v>34.301600000000249</c:v>
                </c:pt>
                <c:pt idx="404">
                  <c:v>34.301700000000253</c:v>
                </c:pt>
                <c:pt idx="405">
                  <c:v>34.301800000000256</c:v>
                </c:pt>
                <c:pt idx="406">
                  <c:v>34.301900000000259</c:v>
                </c:pt>
                <c:pt idx="407">
                  <c:v>34.302000000000263</c:v>
                </c:pt>
                <c:pt idx="408">
                  <c:v>34.302100000000266</c:v>
                </c:pt>
                <c:pt idx="409">
                  <c:v>34.302200000000269</c:v>
                </c:pt>
                <c:pt idx="410">
                  <c:v>34.302300000000272</c:v>
                </c:pt>
                <c:pt idx="411">
                  <c:v>34.302400000000276</c:v>
                </c:pt>
                <c:pt idx="412">
                  <c:v>34.302500000000279</c:v>
                </c:pt>
                <c:pt idx="413">
                  <c:v>34.302600000000282</c:v>
                </c:pt>
                <c:pt idx="414">
                  <c:v>34.302700000000286</c:v>
                </c:pt>
                <c:pt idx="415">
                  <c:v>34.302800000000289</c:v>
                </c:pt>
                <c:pt idx="416">
                  <c:v>34.302900000000292</c:v>
                </c:pt>
                <c:pt idx="417">
                  <c:v>34.303000000000296</c:v>
                </c:pt>
                <c:pt idx="418">
                  <c:v>34.303100000000299</c:v>
                </c:pt>
                <c:pt idx="419">
                  <c:v>34.303200000000302</c:v>
                </c:pt>
                <c:pt idx="420">
                  <c:v>34.303300000000306</c:v>
                </c:pt>
                <c:pt idx="421">
                  <c:v>34.303400000000309</c:v>
                </c:pt>
                <c:pt idx="422">
                  <c:v>34.303500000000312</c:v>
                </c:pt>
                <c:pt idx="423">
                  <c:v>34.303600000000316</c:v>
                </c:pt>
                <c:pt idx="424">
                  <c:v>34.303700000000319</c:v>
                </c:pt>
                <c:pt idx="425">
                  <c:v>34.303800000000322</c:v>
                </c:pt>
                <c:pt idx="426">
                  <c:v>34.303900000000326</c:v>
                </c:pt>
                <c:pt idx="427">
                  <c:v>34.304000000000329</c:v>
                </c:pt>
                <c:pt idx="428">
                  <c:v>34.304100000000332</c:v>
                </c:pt>
                <c:pt idx="429">
                  <c:v>34.304200000000336</c:v>
                </c:pt>
                <c:pt idx="430">
                  <c:v>34.304300000000339</c:v>
                </c:pt>
                <c:pt idx="431">
                  <c:v>34.304400000000342</c:v>
                </c:pt>
                <c:pt idx="432">
                  <c:v>34.304500000000345</c:v>
                </c:pt>
                <c:pt idx="433">
                  <c:v>34.304600000000349</c:v>
                </c:pt>
                <c:pt idx="434">
                  <c:v>34.304700000000352</c:v>
                </c:pt>
                <c:pt idx="435">
                  <c:v>34.304800000000355</c:v>
                </c:pt>
                <c:pt idx="436">
                  <c:v>34.304900000000359</c:v>
                </c:pt>
                <c:pt idx="437">
                  <c:v>34.305000000000362</c:v>
                </c:pt>
                <c:pt idx="438">
                  <c:v>34.305100000000365</c:v>
                </c:pt>
                <c:pt idx="439">
                  <c:v>34.305200000000369</c:v>
                </c:pt>
                <c:pt idx="440">
                  <c:v>34.305300000000372</c:v>
                </c:pt>
                <c:pt idx="441">
                  <c:v>34.305400000000375</c:v>
                </c:pt>
                <c:pt idx="442">
                  <c:v>34.305500000000379</c:v>
                </c:pt>
                <c:pt idx="443">
                  <c:v>34.305600000000382</c:v>
                </c:pt>
                <c:pt idx="444">
                  <c:v>34.305700000000385</c:v>
                </c:pt>
                <c:pt idx="445">
                  <c:v>34.305800000000389</c:v>
                </c:pt>
                <c:pt idx="446">
                  <c:v>34.305900000000392</c:v>
                </c:pt>
                <c:pt idx="447">
                  <c:v>34.306000000000395</c:v>
                </c:pt>
                <c:pt idx="448">
                  <c:v>34.306100000000399</c:v>
                </c:pt>
                <c:pt idx="449">
                  <c:v>34.306200000000402</c:v>
                </c:pt>
                <c:pt idx="450">
                  <c:v>34.306300000000405</c:v>
                </c:pt>
                <c:pt idx="451">
                  <c:v>34.306400000000409</c:v>
                </c:pt>
                <c:pt idx="452">
                  <c:v>34.306500000000412</c:v>
                </c:pt>
                <c:pt idx="453">
                  <c:v>34.306600000000415</c:v>
                </c:pt>
                <c:pt idx="454">
                  <c:v>34.306700000000419</c:v>
                </c:pt>
                <c:pt idx="455">
                  <c:v>34.306800000000422</c:v>
                </c:pt>
                <c:pt idx="456">
                  <c:v>34.306900000000425</c:v>
                </c:pt>
                <c:pt idx="457">
                  <c:v>34.307000000000428</c:v>
                </c:pt>
                <c:pt idx="458">
                  <c:v>34.307100000000432</c:v>
                </c:pt>
                <c:pt idx="459">
                  <c:v>34.307200000000435</c:v>
                </c:pt>
                <c:pt idx="460">
                  <c:v>34.307300000000438</c:v>
                </c:pt>
                <c:pt idx="461">
                  <c:v>34.307400000000442</c:v>
                </c:pt>
                <c:pt idx="462">
                  <c:v>34.307500000000445</c:v>
                </c:pt>
                <c:pt idx="463">
                  <c:v>34.307600000000448</c:v>
                </c:pt>
                <c:pt idx="464">
                  <c:v>34.307700000000452</c:v>
                </c:pt>
                <c:pt idx="465">
                  <c:v>34.307800000000455</c:v>
                </c:pt>
                <c:pt idx="466">
                  <c:v>34.307900000000458</c:v>
                </c:pt>
                <c:pt idx="467">
                  <c:v>34.308000000000462</c:v>
                </c:pt>
                <c:pt idx="468">
                  <c:v>34.308100000000465</c:v>
                </c:pt>
                <c:pt idx="469">
                  <c:v>34.308200000000468</c:v>
                </c:pt>
                <c:pt idx="470">
                  <c:v>34.308300000000472</c:v>
                </c:pt>
                <c:pt idx="471">
                  <c:v>34.308400000000475</c:v>
                </c:pt>
                <c:pt idx="472">
                  <c:v>34.308500000000478</c:v>
                </c:pt>
                <c:pt idx="473">
                  <c:v>34.308600000000482</c:v>
                </c:pt>
                <c:pt idx="474">
                  <c:v>34.308700000000485</c:v>
                </c:pt>
                <c:pt idx="475">
                  <c:v>34.308800000000488</c:v>
                </c:pt>
                <c:pt idx="476">
                  <c:v>34.308900000000492</c:v>
                </c:pt>
                <c:pt idx="477">
                  <c:v>34.309000000000495</c:v>
                </c:pt>
                <c:pt idx="478">
                  <c:v>34.309100000000498</c:v>
                </c:pt>
                <c:pt idx="479">
                  <c:v>34.309200000000502</c:v>
                </c:pt>
                <c:pt idx="480">
                  <c:v>34.309300000000505</c:v>
                </c:pt>
                <c:pt idx="481">
                  <c:v>34.309400000000508</c:v>
                </c:pt>
                <c:pt idx="482">
                  <c:v>34.309500000000511</c:v>
                </c:pt>
                <c:pt idx="483">
                  <c:v>34.309600000000515</c:v>
                </c:pt>
                <c:pt idx="484">
                  <c:v>34.309700000000518</c:v>
                </c:pt>
                <c:pt idx="485">
                  <c:v>34.309800000000521</c:v>
                </c:pt>
                <c:pt idx="486">
                  <c:v>34.309900000000525</c:v>
                </c:pt>
                <c:pt idx="487">
                  <c:v>34.310000000000528</c:v>
                </c:pt>
                <c:pt idx="488">
                  <c:v>34.310100000000531</c:v>
                </c:pt>
                <c:pt idx="489">
                  <c:v>34.310200000000535</c:v>
                </c:pt>
                <c:pt idx="490">
                  <c:v>34.310300000000538</c:v>
                </c:pt>
                <c:pt idx="491">
                  <c:v>34.310400000000541</c:v>
                </c:pt>
                <c:pt idx="492">
                  <c:v>34.310500000000545</c:v>
                </c:pt>
                <c:pt idx="493">
                  <c:v>34.310600000000548</c:v>
                </c:pt>
                <c:pt idx="494">
                  <c:v>34.310700000000551</c:v>
                </c:pt>
                <c:pt idx="495">
                  <c:v>34.310800000000555</c:v>
                </c:pt>
                <c:pt idx="496">
                  <c:v>34.310900000000558</c:v>
                </c:pt>
                <c:pt idx="497">
                  <c:v>34.311000000000561</c:v>
                </c:pt>
                <c:pt idx="498">
                  <c:v>34.311100000000565</c:v>
                </c:pt>
                <c:pt idx="499">
                  <c:v>34.311200000000568</c:v>
                </c:pt>
                <c:pt idx="500">
                  <c:v>34.311300000000571</c:v>
                </c:pt>
                <c:pt idx="501">
                  <c:v>34.311400000000575</c:v>
                </c:pt>
                <c:pt idx="502">
                  <c:v>34.311500000000578</c:v>
                </c:pt>
                <c:pt idx="503">
                  <c:v>34.311600000000581</c:v>
                </c:pt>
                <c:pt idx="504">
                  <c:v>34.311700000000585</c:v>
                </c:pt>
                <c:pt idx="505">
                  <c:v>34.311800000000588</c:v>
                </c:pt>
                <c:pt idx="506">
                  <c:v>34.311900000000591</c:v>
                </c:pt>
                <c:pt idx="507">
                  <c:v>34.312000000000594</c:v>
                </c:pt>
                <c:pt idx="508">
                  <c:v>34.312100000000598</c:v>
                </c:pt>
                <c:pt idx="509">
                  <c:v>34.312200000000601</c:v>
                </c:pt>
                <c:pt idx="510">
                  <c:v>34.312300000000604</c:v>
                </c:pt>
                <c:pt idx="511">
                  <c:v>34.312400000000608</c:v>
                </c:pt>
                <c:pt idx="512">
                  <c:v>34.312500000000611</c:v>
                </c:pt>
                <c:pt idx="513">
                  <c:v>34.312600000000614</c:v>
                </c:pt>
                <c:pt idx="514">
                  <c:v>34.312700000000618</c:v>
                </c:pt>
                <c:pt idx="515">
                  <c:v>34.312800000000621</c:v>
                </c:pt>
                <c:pt idx="516">
                  <c:v>34.312900000000624</c:v>
                </c:pt>
                <c:pt idx="517">
                  <c:v>34.313000000000628</c:v>
                </c:pt>
                <c:pt idx="518">
                  <c:v>34.313100000000631</c:v>
                </c:pt>
                <c:pt idx="519">
                  <c:v>34.313200000000634</c:v>
                </c:pt>
                <c:pt idx="520">
                  <c:v>34.313300000000638</c:v>
                </c:pt>
                <c:pt idx="521">
                  <c:v>34.313400000000641</c:v>
                </c:pt>
                <c:pt idx="522">
                  <c:v>34.313500000000644</c:v>
                </c:pt>
                <c:pt idx="523">
                  <c:v>34.313600000000648</c:v>
                </c:pt>
                <c:pt idx="524">
                  <c:v>34.313700000000651</c:v>
                </c:pt>
                <c:pt idx="525">
                  <c:v>34.313800000000654</c:v>
                </c:pt>
                <c:pt idx="526">
                  <c:v>34.313900000000658</c:v>
                </c:pt>
                <c:pt idx="527">
                  <c:v>34.314000000000661</c:v>
                </c:pt>
                <c:pt idx="528">
                  <c:v>34.314100000000664</c:v>
                </c:pt>
                <c:pt idx="529">
                  <c:v>34.314200000000668</c:v>
                </c:pt>
                <c:pt idx="530">
                  <c:v>34.314300000000671</c:v>
                </c:pt>
                <c:pt idx="531">
                  <c:v>34.314400000000674</c:v>
                </c:pt>
                <c:pt idx="532">
                  <c:v>34.314500000000677</c:v>
                </c:pt>
                <c:pt idx="533">
                  <c:v>34.314600000000681</c:v>
                </c:pt>
                <c:pt idx="534">
                  <c:v>34.314700000000684</c:v>
                </c:pt>
                <c:pt idx="535">
                  <c:v>34.314800000000687</c:v>
                </c:pt>
                <c:pt idx="536">
                  <c:v>34.314900000000691</c:v>
                </c:pt>
                <c:pt idx="537">
                  <c:v>34.315000000000694</c:v>
                </c:pt>
                <c:pt idx="538">
                  <c:v>34.315100000000697</c:v>
                </c:pt>
                <c:pt idx="539">
                  <c:v>34.315200000000701</c:v>
                </c:pt>
                <c:pt idx="540">
                  <c:v>34.315300000000704</c:v>
                </c:pt>
                <c:pt idx="541">
                  <c:v>34.315400000000707</c:v>
                </c:pt>
                <c:pt idx="542">
                  <c:v>34.315500000000711</c:v>
                </c:pt>
                <c:pt idx="543">
                  <c:v>34.315600000000714</c:v>
                </c:pt>
                <c:pt idx="544">
                  <c:v>34.315700000000717</c:v>
                </c:pt>
                <c:pt idx="545">
                  <c:v>34.315800000000721</c:v>
                </c:pt>
                <c:pt idx="546">
                  <c:v>34.315900000000724</c:v>
                </c:pt>
                <c:pt idx="547">
                  <c:v>34.316000000000727</c:v>
                </c:pt>
                <c:pt idx="548">
                  <c:v>34.316100000000731</c:v>
                </c:pt>
                <c:pt idx="549">
                  <c:v>34.316200000000734</c:v>
                </c:pt>
                <c:pt idx="550">
                  <c:v>34.316300000000737</c:v>
                </c:pt>
                <c:pt idx="551">
                  <c:v>34.316400000000741</c:v>
                </c:pt>
                <c:pt idx="552">
                  <c:v>34.316500000000744</c:v>
                </c:pt>
                <c:pt idx="553">
                  <c:v>34.316600000000747</c:v>
                </c:pt>
                <c:pt idx="554">
                  <c:v>34.31670000000075</c:v>
                </c:pt>
                <c:pt idx="555">
                  <c:v>34.316800000000754</c:v>
                </c:pt>
                <c:pt idx="556">
                  <c:v>34.316900000000757</c:v>
                </c:pt>
                <c:pt idx="557">
                  <c:v>34.31700000000076</c:v>
                </c:pt>
                <c:pt idx="558">
                  <c:v>34.317100000000764</c:v>
                </c:pt>
                <c:pt idx="559">
                  <c:v>34.317200000000767</c:v>
                </c:pt>
                <c:pt idx="560">
                  <c:v>34.31730000000077</c:v>
                </c:pt>
                <c:pt idx="561">
                  <c:v>34.317400000000774</c:v>
                </c:pt>
                <c:pt idx="562">
                  <c:v>34.317500000000777</c:v>
                </c:pt>
                <c:pt idx="563">
                  <c:v>34.31760000000078</c:v>
                </c:pt>
                <c:pt idx="564">
                  <c:v>34.317700000000784</c:v>
                </c:pt>
                <c:pt idx="565">
                  <c:v>34.317800000000787</c:v>
                </c:pt>
                <c:pt idx="566">
                  <c:v>34.31790000000079</c:v>
                </c:pt>
                <c:pt idx="567">
                  <c:v>34.318000000000794</c:v>
                </c:pt>
                <c:pt idx="568">
                  <c:v>34.318100000000797</c:v>
                </c:pt>
                <c:pt idx="569">
                  <c:v>34.3182000000008</c:v>
                </c:pt>
                <c:pt idx="570">
                  <c:v>34.318300000000804</c:v>
                </c:pt>
                <c:pt idx="571">
                  <c:v>34.318400000000807</c:v>
                </c:pt>
                <c:pt idx="572">
                  <c:v>34.31850000000081</c:v>
                </c:pt>
                <c:pt idx="573">
                  <c:v>34.318600000000814</c:v>
                </c:pt>
                <c:pt idx="574">
                  <c:v>34.318700000000817</c:v>
                </c:pt>
                <c:pt idx="575">
                  <c:v>34.31880000000082</c:v>
                </c:pt>
                <c:pt idx="576">
                  <c:v>34.318900000000824</c:v>
                </c:pt>
                <c:pt idx="577">
                  <c:v>34.319000000000827</c:v>
                </c:pt>
                <c:pt idx="578">
                  <c:v>34.31910000000083</c:v>
                </c:pt>
                <c:pt idx="579">
                  <c:v>34.319200000000833</c:v>
                </c:pt>
                <c:pt idx="580">
                  <c:v>34.319300000000837</c:v>
                </c:pt>
                <c:pt idx="581">
                  <c:v>34.31940000000084</c:v>
                </c:pt>
                <c:pt idx="582">
                  <c:v>34.319500000000843</c:v>
                </c:pt>
                <c:pt idx="583">
                  <c:v>34.319600000000847</c:v>
                </c:pt>
                <c:pt idx="584">
                  <c:v>34.31970000000085</c:v>
                </c:pt>
                <c:pt idx="585">
                  <c:v>34.319800000000853</c:v>
                </c:pt>
                <c:pt idx="586">
                  <c:v>34.319900000000857</c:v>
                </c:pt>
                <c:pt idx="587">
                  <c:v>34.32000000000086</c:v>
                </c:pt>
                <c:pt idx="588">
                  <c:v>34.320100000000863</c:v>
                </c:pt>
                <c:pt idx="589">
                  <c:v>34.320200000000867</c:v>
                </c:pt>
                <c:pt idx="590">
                  <c:v>34.32030000000087</c:v>
                </c:pt>
                <c:pt idx="591">
                  <c:v>34.320400000000873</c:v>
                </c:pt>
                <c:pt idx="592">
                  <c:v>34.320500000000877</c:v>
                </c:pt>
                <c:pt idx="593">
                  <c:v>34.32060000000088</c:v>
                </c:pt>
                <c:pt idx="594">
                  <c:v>34.320700000000883</c:v>
                </c:pt>
                <c:pt idx="595">
                  <c:v>34.320800000000887</c:v>
                </c:pt>
                <c:pt idx="596">
                  <c:v>34.32090000000089</c:v>
                </c:pt>
                <c:pt idx="597">
                  <c:v>34.321000000000893</c:v>
                </c:pt>
                <c:pt idx="598">
                  <c:v>34.321100000000897</c:v>
                </c:pt>
                <c:pt idx="599">
                  <c:v>34.3212000000009</c:v>
                </c:pt>
                <c:pt idx="600">
                  <c:v>34.321300000000903</c:v>
                </c:pt>
                <c:pt idx="601">
                  <c:v>34.321400000000907</c:v>
                </c:pt>
                <c:pt idx="602">
                  <c:v>34.32150000000091</c:v>
                </c:pt>
                <c:pt idx="603">
                  <c:v>34.321600000000913</c:v>
                </c:pt>
                <c:pt idx="604">
                  <c:v>34.321700000000916</c:v>
                </c:pt>
                <c:pt idx="605">
                  <c:v>34.32180000000092</c:v>
                </c:pt>
                <c:pt idx="606">
                  <c:v>34.321900000000923</c:v>
                </c:pt>
                <c:pt idx="607">
                  <c:v>34.322000000000926</c:v>
                </c:pt>
                <c:pt idx="608">
                  <c:v>34.32210000000093</c:v>
                </c:pt>
                <c:pt idx="609">
                  <c:v>34.322200000000933</c:v>
                </c:pt>
                <c:pt idx="610">
                  <c:v>34.322300000000936</c:v>
                </c:pt>
                <c:pt idx="611">
                  <c:v>34.32240000000094</c:v>
                </c:pt>
                <c:pt idx="612">
                  <c:v>34.322500000000943</c:v>
                </c:pt>
                <c:pt idx="613">
                  <c:v>34.322600000000946</c:v>
                </c:pt>
                <c:pt idx="614">
                  <c:v>34.32270000000095</c:v>
                </c:pt>
                <c:pt idx="615">
                  <c:v>34.322800000000953</c:v>
                </c:pt>
                <c:pt idx="616">
                  <c:v>34.322900000000956</c:v>
                </c:pt>
                <c:pt idx="617">
                  <c:v>34.32300000000096</c:v>
                </c:pt>
                <c:pt idx="618">
                  <c:v>34.323100000000963</c:v>
                </c:pt>
                <c:pt idx="619">
                  <c:v>34.323200000000966</c:v>
                </c:pt>
                <c:pt idx="620">
                  <c:v>34.32330000000097</c:v>
                </c:pt>
                <c:pt idx="621">
                  <c:v>34.323400000000973</c:v>
                </c:pt>
                <c:pt idx="622">
                  <c:v>34.323500000000976</c:v>
                </c:pt>
                <c:pt idx="623">
                  <c:v>34.32360000000098</c:v>
                </c:pt>
                <c:pt idx="624">
                  <c:v>34.323700000000983</c:v>
                </c:pt>
                <c:pt idx="625">
                  <c:v>34.323800000000986</c:v>
                </c:pt>
                <c:pt idx="626">
                  <c:v>34.32390000000099</c:v>
                </c:pt>
                <c:pt idx="627">
                  <c:v>34.324000000000993</c:v>
                </c:pt>
                <c:pt idx="628">
                  <c:v>34.324100000000996</c:v>
                </c:pt>
                <c:pt idx="629">
                  <c:v>34.324200000000999</c:v>
                </c:pt>
                <c:pt idx="630">
                  <c:v>34.324300000001003</c:v>
                </c:pt>
                <c:pt idx="631">
                  <c:v>34.324400000001006</c:v>
                </c:pt>
                <c:pt idx="632">
                  <c:v>34.324500000001009</c:v>
                </c:pt>
                <c:pt idx="633">
                  <c:v>34.324600000001013</c:v>
                </c:pt>
                <c:pt idx="634">
                  <c:v>34.324700000001016</c:v>
                </c:pt>
                <c:pt idx="635">
                  <c:v>34.324800000001019</c:v>
                </c:pt>
                <c:pt idx="636">
                  <c:v>34.324900000001023</c:v>
                </c:pt>
                <c:pt idx="637">
                  <c:v>34.325000000001026</c:v>
                </c:pt>
                <c:pt idx="638">
                  <c:v>34.325100000001029</c:v>
                </c:pt>
                <c:pt idx="639">
                  <c:v>34.325200000001033</c:v>
                </c:pt>
                <c:pt idx="640">
                  <c:v>34.325300000001036</c:v>
                </c:pt>
                <c:pt idx="641">
                  <c:v>34.325400000001039</c:v>
                </c:pt>
                <c:pt idx="642">
                  <c:v>34.325500000001043</c:v>
                </c:pt>
                <c:pt idx="643">
                  <c:v>34.325600000001046</c:v>
                </c:pt>
                <c:pt idx="644">
                  <c:v>34.325700000001049</c:v>
                </c:pt>
                <c:pt idx="645">
                  <c:v>34.325800000001053</c:v>
                </c:pt>
                <c:pt idx="646">
                  <c:v>34.325900000001056</c:v>
                </c:pt>
                <c:pt idx="647">
                  <c:v>34.326000000001059</c:v>
                </c:pt>
                <c:pt idx="648">
                  <c:v>34.326100000001063</c:v>
                </c:pt>
                <c:pt idx="649">
                  <c:v>34.326200000001066</c:v>
                </c:pt>
                <c:pt idx="650">
                  <c:v>34.326300000001069</c:v>
                </c:pt>
                <c:pt idx="651">
                  <c:v>34.326400000001072</c:v>
                </c:pt>
                <c:pt idx="652">
                  <c:v>34.326500000001076</c:v>
                </c:pt>
                <c:pt idx="653">
                  <c:v>34.326600000001079</c:v>
                </c:pt>
                <c:pt idx="654">
                  <c:v>34.326700000001082</c:v>
                </c:pt>
                <c:pt idx="655">
                  <c:v>34.326800000001086</c:v>
                </c:pt>
                <c:pt idx="656">
                  <c:v>34.326900000001089</c:v>
                </c:pt>
                <c:pt idx="657">
                  <c:v>34.327000000001092</c:v>
                </c:pt>
                <c:pt idx="658">
                  <c:v>34.327100000001096</c:v>
                </c:pt>
                <c:pt idx="659">
                  <c:v>34.327200000001099</c:v>
                </c:pt>
                <c:pt idx="660">
                  <c:v>34.327300000001102</c:v>
                </c:pt>
                <c:pt idx="661">
                  <c:v>34.327400000001106</c:v>
                </c:pt>
                <c:pt idx="662">
                  <c:v>34.327500000001109</c:v>
                </c:pt>
                <c:pt idx="663">
                  <c:v>34.327600000001112</c:v>
                </c:pt>
                <c:pt idx="664">
                  <c:v>34.327700000001116</c:v>
                </c:pt>
                <c:pt idx="665">
                  <c:v>34.327800000001119</c:v>
                </c:pt>
                <c:pt idx="666">
                  <c:v>34.327900000001122</c:v>
                </c:pt>
                <c:pt idx="667">
                  <c:v>34.328000000001126</c:v>
                </c:pt>
                <c:pt idx="668">
                  <c:v>34.328100000001129</c:v>
                </c:pt>
                <c:pt idx="669">
                  <c:v>34.328200000001132</c:v>
                </c:pt>
                <c:pt idx="670">
                  <c:v>34.328300000001136</c:v>
                </c:pt>
                <c:pt idx="671">
                  <c:v>34.328400000001139</c:v>
                </c:pt>
                <c:pt idx="672">
                  <c:v>34.328500000001142</c:v>
                </c:pt>
                <c:pt idx="673">
                  <c:v>34.328600000001146</c:v>
                </c:pt>
                <c:pt idx="674">
                  <c:v>34.328700000001149</c:v>
                </c:pt>
                <c:pt idx="675">
                  <c:v>34.328800000001152</c:v>
                </c:pt>
                <c:pt idx="676">
                  <c:v>34.328900000001155</c:v>
                </c:pt>
                <c:pt idx="677">
                  <c:v>34.329000000001159</c:v>
                </c:pt>
                <c:pt idx="678">
                  <c:v>34.329100000001162</c:v>
                </c:pt>
                <c:pt idx="679">
                  <c:v>34.329200000001165</c:v>
                </c:pt>
                <c:pt idx="680">
                  <c:v>34.329300000001169</c:v>
                </c:pt>
                <c:pt idx="681">
                  <c:v>34.329400000001172</c:v>
                </c:pt>
                <c:pt idx="682">
                  <c:v>34.329500000001175</c:v>
                </c:pt>
                <c:pt idx="683">
                  <c:v>34.329600000001179</c:v>
                </c:pt>
                <c:pt idx="684">
                  <c:v>34.329700000001182</c:v>
                </c:pt>
                <c:pt idx="685">
                  <c:v>34.329800000001185</c:v>
                </c:pt>
                <c:pt idx="686">
                  <c:v>34.329900000001189</c:v>
                </c:pt>
                <c:pt idx="687">
                  <c:v>34.330000000001192</c:v>
                </c:pt>
                <c:pt idx="688">
                  <c:v>34.330100000001195</c:v>
                </c:pt>
                <c:pt idx="689">
                  <c:v>34.330200000001199</c:v>
                </c:pt>
                <c:pt idx="690">
                  <c:v>34.330300000001202</c:v>
                </c:pt>
                <c:pt idx="691">
                  <c:v>34.330400000001205</c:v>
                </c:pt>
                <c:pt idx="692">
                  <c:v>34.330500000001209</c:v>
                </c:pt>
                <c:pt idx="693">
                  <c:v>34.330600000001212</c:v>
                </c:pt>
                <c:pt idx="694">
                  <c:v>34.330700000001215</c:v>
                </c:pt>
                <c:pt idx="695">
                  <c:v>34.330800000001219</c:v>
                </c:pt>
                <c:pt idx="696">
                  <c:v>34.330900000001222</c:v>
                </c:pt>
                <c:pt idx="697">
                  <c:v>34.331000000001225</c:v>
                </c:pt>
                <c:pt idx="698">
                  <c:v>34.331100000001229</c:v>
                </c:pt>
                <c:pt idx="699">
                  <c:v>34.331200000001232</c:v>
                </c:pt>
                <c:pt idx="700">
                  <c:v>34.331300000001235</c:v>
                </c:pt>
                <c:pt idx="701">
                  <c:v>34.331400000001238</c:v>
                </c:pt>
                <c:pt idx="702">
                  <c:v>34.331500000001242</c:v>
                </c:pt>
                <c:pt idx="703">
                  <c:v>34.331600000001245</c:v>
                </c:pt>
                <c:pt idx="704">
                  <c:v>34.331700000001248</c:v>
                </c:pt>
                <c:pt idx="705">
                  <c:v>34.331800000001252</c:v>
                </c:pt>
                <c:pt idx="706">
                  <c:v>34.331900000001255</c:v>
                </c:pt>
                <c:pt idx="707">
                  <c:v>34.332000000001258</c:v>
                </c:pt>
                <c:pt idx="708">
                  <c:v>34.332100000001262</c:v>
                </c:pt>
                <c:pt idx="709">
                  <c:v>34.332200000001265</c:v>
                </c:pt>
                <c:pt idx="710">
                  <c:v>34.332300000001268</c:v>
                </c:pt>
                <c:pt idx="711">
                  <c:v>34.332400000001272</c:v>
                </c:pt>
                <c:pt idx="712">
                  <c:v>34.332500000001275</c:v>
                </c:pt>
                <c:pt idx="713">
                  <c:v>34.332600000001278</c:v>
                </c:pt>
                <c:pt idx="714">
                  <c:v>34.332700000001282</c:v>
                </c:pt>
                <c:pt idx="715">
                  <c:v>34.332800000001285</c:v>
                </c:pt>
                <c:pt idx="716">
                  <c:v>34.332900000001288</c:v>
                </c:pt>
                <c:pt idx="717">
                  <c:v>34.333000000001292</c:v>
                </c:pt>
                <c:pt idx="718">
                  <c:v>34.333100000001295</c:v>
                </c:pt>
                <c:pt idx="719">
                  <c:v>34.333200000001298</c:v>
                </c:pt>
                <c:pt idx="720">
                  <c:v>34.333300000001302</c:v>
                </c:pt>
                <c:pt idx="721">
                  <c:v>34.333400000001305</c:v>
                </c:pt>
                <c:pt idx="722">
                  <c:v>34.333500000001308</c:v>
                </c:pt>
                <c:pt idx="723">
                  <c:v>34.333600000001312</c:v>
                </c:pt>
                <c:pt idx="724">
                  <c:v>34.333700000001315</c:v>
                </c:pt>
                <c:pt idx="725">
                  <c:v>34.333800000001318</c:v>
                </c:pt>
                <c:pt idx="726">
                  <c:v>34.333900000001321</c:v>
                </c:pt>
                <c:pt idx="727">
                  <c:v>34.334000000001325</c:v>
                </c:pt>
                <c:pt idx="728">
                  <c:v>34.334100000001328</c:v>
                </c:pt>
                <c:pt idx="729">
                  <c:v>34.334200000001331</c:v>
                </c:pt>
                <c:pt idx="730">
                  <c:v>34.334300000001335</c:v>
                </c:pt>
                <c:pt idx="731">
                  <c:v>34.334400000001338</c:v>
                </c:pt>
                <c:pt idx="732">
                  <c:v>34.334500000001341</c:v>
                </c:pt>
                <c:pt idx="733">
                  <c:v>34.334600000001345</c:v>
                </c:pt>
                <c:pt idx="734">
                  <c:v>34.334700000001348</c:v>
                </c:pt>
                <c:pt idx="735">
                  <c:v>34.334800000001351</c:v>
                </c:pt>
                <c:pt idx="736">
                  <c:v>34.334900000001355</c:v>
                </c:pt>
                <c:pt idx="737">
                  <c:v>34.335000000001358</c:v>
                </c:pt>
                <c:pt idx="738">
                  <c:v>34.335100000001361</c:v>
                </c:pt>
                <c:pt idx="739">
                  <c:v>34.335200000001365</c:v>
                </c:pt>
                <c:pt idx="740">
                  <c:v>34.335300000001368</c:v>
                </c:pt>
                <c:pt idx="741">
                  <c:v>34.335400000001371</c:v>
                </c:pt>
                <c:pt idx="742">
                  <c:v>34.335500000001375</c:v>
                </c:pt>
                <c:pt idx="743">
                  <c:v>34.335600000001378</c:v>
                </c:pt>
                <c:pt idx="744">
                  <c:v>34.335700000001381</c:v>
                </c:pt>
                <c:pt idx="745">
                  <c:v>34.335800000001385</c:v>
                </c:pt>
                <c:pt idx="746">
                  <c:v>34.335900000001388</c:v>
                </c:pt>
                <c:pt idx="747">
                  <c:v>34.336000000001391</c:v>
                </c:pt>
                <c:pt idx="748">
                  <c:v>34.336100000001395</c:v>
                </c:pt>
                <c:pt idx="749">
                  <c:v>34.336200000001398</c:v>
                </c:pt>
                <c:pt idx="750">
                  <c:v>34.336300000001401</c:v>
                </c:pt>
                <c:pt idx="751">
                  <c:v>34.336400000001404</c:v>
                </c:pt>
                <c:pt idx="752">
                  <c:v>34.336500000001408</c:v>
                </c:pt>
                <c:pt idx="753">
                  <c:v>34.336600000001411</c:v>
                </c:pt>
                <c:pt idx="754">
                  <c:v>34.336700000001414</c:v>
                </c:pt>
                <c:pt idx="755">
                  <c:v>34.336800000001418</c:v>
                </c:pt>
                <c:pt idx="756">
                  <c:v>34.336900000001421</c:v>
                </c:pt>
                <c:pt idx="757">
                  <c:v>34.337000000001424</c:v>
                </c:pt>
                <c:pt idx="758">
                  <c:v>34.337100000001428</c:v>
                </c:pt>
                <c:pt idx="759">
                  <c:v>34.337200000001431</c:v>
                </c:pt>
                <c:pt idx="760">
                  <c:v>34.337300000001434</c:v>
                </c:pt>
                <c:pt idx="761">
                  <c:v>34.337400000001438</c:v>
                </c:pt>
                <c:pt idx="762">
                  <c:v>34.337500000001441</c:v>
                </c:pt>
                <c:pt idx="763">
                  <c:v>34.337600000001444</c:v>
                </c:pt>
                <c:pt idx="764">
                  <c:v>34.337700000001448</c:v>
                </c:pt>
                <c:pt idx="765">
                  <c:v>34.337800000001451</c:v>
                </c:pt>
                <c:pt idx="766">
                  <c:v>34.337900000001454</c:v>
                </c:pt>
                <c:pt idx="767">
                  <c:v>34.338000000001458</c:v>
                </c:pt>
                <c:pt idx="768">
                  <c:v>34.338100000001461</c:v>
                </c:pt>
                <c:pt idx="769">
                  <c:v>34.338200000001464</c:v>
                </c:pt>
                <c:pt idx="770">
                  <c:v>34.338300000001468</c:v>
                </c:pt>
                <c:pt idx="771">
                  <c:v>34.338400000001471</c:v>
                </c:pt>
                <c:pt idx="772">
                  <c:v>34.338500000001474</c:v>
                </c:pt>
                <c:pt idx="773">
                  <c:v>34.338600000001477</c:v>
                </c:pt>
                <c:pt idx="774">
                  <c:v>34.338700000001481</c:v>
                </c:pt>
                <c:pt idx="775">
                  <c:v>34.338800000001484</c:v>
                </c:pt>
                <c:pt idx="776">
                  <c:v>34.338900000001487</c:v>
                </c:pt>
                <c:pt idx="777">
                  <c:v>34.339000000001491</c:v>
                </c:pt>
                <c:pt idx="778">
                  <c:v>34.339100000001494</c:v>
                </c:pt>
                <c:pt idx="779">
                  <c:v>34.339200000001497</c:v>
                </c:pt>
                <c:pt idx="780">
                  <c:v>34.339300000001501</c:v>
                </c:pt>
                <c:pt idx="781">
                  <c:v>34.339400000001504</c:v>
                </c:pt>
                <c:pt idx="782">
                  <c:v>34.339500000001507</c:v>
                </c:pt>
                <c:pt idx="783">
                  <c:v>34.339600000001511</c:v>
                </c:pt>
                <c:pt idx="784">
                  <c:v>34.339700000001514</c:v>
                </c:pt>
                <c:pt idx="785">
                  <c:v>34.339800000001517</c:v>
                </c:pt>
                <c:pt idx="786">
                  <c:v>34.339900000001521</c:v>
                </c:pt>
                <c:pt idx="787">
                  <c:v>34.340000000001524</c:v>
                </c:pt>
                <c:pt idx="788">
                  <c:v>34.340100000001527</c:v>
                </c:pt>
                <c:pt idx="789">
                  <c:v>34.340200000001531</c:v>
                </c:pt>
                <c:pt idx="790">
                  <c:v>34.340300000001534</c:v>
                </c:pt>
                <c:pt idx="791">
                  <c:v>34.340400000001537</c:v>
                </c:pt>
                <c:pt idx="792">
                  <c:v>34.340500000001541</c:v>
                </c:pt>
                <c:pt idx="793">
                  <c:v>34.340600000001544</c:v>
                </c:pt>
                <c:pt idx="794">
                  <c:v>34.340700000001547</c:v>
                </c:pt>
                <c:pt idx="795">
                  <c:v>34.340800000001551</c:v>
                </c:pt>
                <c:pt idx="796">
                  <c:v>34.340900000001554</c:v>
                </c:pt>
                <c:pt idx="797">
                  <c:v>34.341000000001557</c:v>
                </c:pt>
                <c:pt idx="798">
                  <c:v>34.34110000000156</c:v>
                </c:pt>
                <c:pt idx="799">
                  <c:v>34.341200000001564</c:v>
                </c:pt>
                <c:pt idx="800">
                  <c:v>34.341300000001567</c:v>
                </c:pt>
                <c:pt idx="801">
                  <c:v>34.34140000000157</c:v>
                </c:pt>
                <c:pt idx="802">
                  <c:v>34.341500000001574</c:v>
                </c:pt>
                <c:pt idx="803">
                  <c:v>34.341600000001577</c:v>
                </c:pt>
                <c:pt idx="804">
                  <c:v>34.34170000000158</c:v>
                </c:pt>
                <c:pt idx="805">
                  <c:v>34.341800000001584</c:v>
                </c:pt>
                <c:pt idx="806">
                  <c:v>34.341900000001587</c:v>
                </c:pt>
                <c:pt idx="807">
                  <c:v>34.34200000000159</c:v>
                </c:pt>
                <c:pt idx="808">
                  <c:v>34.342100000001594</c:v>
                </c:pt>
                <c:pt idx="809">
                  <c:v>34.342200000001597</c:v>
                </c:pt>
                <c:pt idx="810">
                  <c:v>34.3423000000016</c:v>
                </c:pt>
                <c:pt idx="811">
                  <c:v>34.342400000001604</c:v>
                </c:pt>
                <c:pt idx="812">
                  <c:v>34.342500000001607</c:v>
                </c:pt>
                <c:pt idx="813">
                  <c:v>34.34260000000161</c:v>
                </c:pt>
                <c:pt idx="814">
                  <c:v>34.342700000001614</c:v>
                </c:pt>
                <c:pt idx="815">
                  <c:v>34.342800000001617</c:v>
                </c:pt>
                <c:pt idx="816">
                  <c:v>34.34290000000162</c:v>
                </c:pt>
                <c:pt idx="817">
                  <c:v>34.343000000001624</c:v>
                </c:pt>
                <c:pt idx="818">
                  <c:v>34.343100000001627</c:v>
                </c:pt>
                <c:pt idx="819">
                  <c:v>34.34320000000163</c:v>
                </c:pt>
                <c:pt idx="820">
                  <c:v>34.343300000001634</c:v>
                </c:pt>
                <c:pt idx="821">
                  <c:v>34.343400000001637</c:v>
                </c:pt>
                <c:pt idx="822">
                  <c:v>34.34350000000164</c:v>
                </c:pt>
                <c:pt idx="823">
                  <c:v>34.343600000001643</c:v>
                </c:pt>
                <c:pt idx="824">
                  <c:v>34.343700000001647</c:v>
                </c:pt>
                <c:pt idx="825">
                  <c:v>34.34380000000165</c:v>
                </c:pt>
                <c:pt idx="826">
                  <c:v>34.343900000001653</c:v>
                </c:pt>
                <c:pt idx="827">
                  <c:v>34.344000000001657</c:v>
                </c:pt>
                <c:pt idx="828">
                  <c:v>34.34410000000166</c:v>
                </c:pt>
                <c:pt idx="829">
                  <c:v>34.344200000001663</c:v>
                </c:pt>
                <c:pt idx="830">
                  <c:v>34.344300000001667</c:v>
                </c:pt>
                <c:pt idx="831">
                  <c:v>34.34440000000167</c:v>
                </c:pt>
                <c:pt idx="832">
                  <c:v>34.344500000001673</c:v>
                </c:pt>
                <c:pt idx="833">
                  <c:v>34.344600000001677</c:v>
                </c:pt>
                <c:pt idx="834">
                  <c:v>34.34470000000168</c:v>
                </c:pt>
                <c:pt idx="835">
                  <c:v>34.344800000001683</c:v>
                </c:pt>
                <c:pt idx="836">
                  <c:v>34.344900000001687</c:v>
                </c:pt>
                <c:pt idx="837">
                  <c:v>34.34500000000169</c:v>
                </c:pt>
                <c:pt idx="838">
                  <c:v>34.345100000001693</c:v>
                </c:pt>
                <c:pt idx="839">
                  <c:v>34.345200000001697</c:v>
                </c:pt>
                <c:pt idx="840">
                  <c:v>34.3453000000017</c:v>
                </c:pt>
                <c:pt idx="841">
                  <c:v>34.345400000001703</c:v>
                </c:pt>
                <c:pt idx="842">
                  <c:v>34.345500000001707</c:v>
                </c:pt>
                <c:pt idx="843">
                  <c:v>34.34560000000171</c:v>
                </c:pt>
                <c:pt idx="844">
                  <c:v>34.345700000001713</c:v>
                </c:pt>
                <c:pt idx="845">
                  <c:v>34.345800000001717</c:v>
                </c:pt>
                <c:pt idx="846">
                  <c:v>34.34590000000172</c:v>
                </c:pt>
                <c:pt idx="847">
                  <c:v>34.346000000001723</c:v>
                </c:pt>
                <c:pt idx="848">
                  <c:v>34.346100000001726</c:v>
                </c:pt>
                <c:pt idx="849">
                  <c:v>34.34620000000173</c:v>
                </c:pt>
                <c:pt idx="850">
                  <c:v>34.346300000001733</c:v>
                </c:pt>
                <c:pt idx="851">
                  <c:v>34.346400000001736</c:v>
                </c:pt>
                <c:pt idx="852">
                  <c:v>34.34650000000174</c:v>
                </c:pt>
                <c:pt idx="853">
                  <c:v>34.346600000001743</c:v>
                </c:pt>
                <c:pt idx="854">
                  <c:v>34.346700000001746</c:v>
                </c:pt>
                <c:pt idx="855">
                  <c:v>34.34680000000175</c:v>
                </c:pt>
                <c:pt idx="856">
                  <c:v>34.346900000001753</c:v>
                </c:pt>
                <c:pt idx="857">
                  <c:v>34.347000000001756</c:v>
                </c:pt>
                <c:pt idx="858">
                  <c:v>34.34710000000176</c:v>
                </c:pt>
                <c:pt idx="859">
                  <c:v>34.347200000001763</c:v>
                </c:pt>
                <c:pt idx="860">
                  <c:v>34.347300000001766</c:v>
                </c:pt>
                <c:pt idx="861">
                  <c:v>34.34740000000177</c:v>
                </c:pt>
                <c:pt idx="862">
                  <c:v>34.347500000001773</c:v>
                </c:pt>
                <c:pt idx="863">
                  <c:v>34.347600000001776</c:v>
                </c:pt>
                <c:pt idx="864">
                  <c:v>34.34770000000178</c:v>
                </c:pt>
                <c:pt idx="865">
                  <c:v>34.347800000001783</c:v>
                </c:pt>
                <c:pt idx="866">
                  <c:v>34.347900000001786</c:v>
                </c:pt>
                <c:pt idx="867">
                  <c:v>34.34800000000179</c:v>
                </c:pt>
                <c:pt idx="868">
                  <c:v>34.348100000001793</c:v>
                </c:pt>
                <c:pt idx="869">
                  <c:v>34.348200000001796</c:v>
                </c:pt>
                <c:pt idx="870">
                  <c:v>34.3483000000018</c:v>
                </c:pt>
                <c:pt idx="871">
                  <c:v>34.348400000001803</c:v>
                </c:pt>
                <c:pt idx="872">
                  <c:v>34.348500000001806</c:v>
                </c:pt>
                <c:pt idx="873">
                  <c:v>34.348600000001809</c:v>
                </c:pt>
                <c:pt idx="874">
                  <c:v>34.348700000001813</c:v>
                </c:pt>
                <c:pt idx="875">
                  <c:v>34.348800000001816</c:v>
                </c:pt>
                <c:pt idx="876">
                  <c:v>34.348900000001819</c:v>
                </c:pt>
                <c:pt idx="877">
                  <c:v>34.349000000001823</c:v>
                </c:pt>
                <c:pt idx="878">
                  <c:v>34.349100000001826</c:v>
                </c:pt>
                <c:pt idx="879">
                  <c:v>34.349200000001829</c:v>
                </c:pt>
                <c:pt idx="880">
                  <c:v>34.349300000001833</c:v>
                </c:pt>
                <c:pt idx="881">
                  <c:v>34.349400000001836</c:v>
                </c:pt>
                <c:pt idx="882">
                  <c:v>34.349500000001839</c:v>
                </c:pt>
                <c:pt idx="883">
                  <c:v>34.349600000001843</c:v>
                </c:pt>
                <c:pt idx="884">
                  <c:v>34.349700000001846</c:v>
                </c:pt>
                <c:pt idx="885">
                  <c:v>34.349800000001849</c:v>
                </c:pt>
                <c:pt idx="886">
                  <c:v>34.349900000001853</c:v>
                </c:pt>
                <c:pt idx="887">
                  <c:v>34.350000000001856</c:v>
                </c:pt>
                <c:pt idx="888">
                  <c:v>34.350100000001859</c:v>
                </c:pt>
                <c:pt idx="889">
                  <c:v>34.350200000001863</c:v>
                </c:pt>
                <c:pt idx="890">
                  <c:v>34.350300000001866</c:v>
                </c:pt>
                <c:pt idx="891">
                  <c:v>34.350400000001869</c:v>
                </c:pt>
                <c:pt idx="892">
                  <c:v>34.350500000001873</c:v>
                </c:pt>
                <c:pt idx="893">
                  <c:v>34.350600000001876</c:v>
                </c:pt>
                <c:pt idx="894">
                  <c:v>34.350700000001879</c:v>
                </c:pt>
                <c:pt idx="895">
                  <c:v>34.350800000001882</c:v>
                </c:pt>
                <c:pt idx="896">
                  <c:v>34.350900000001886</c:v>
                </c:pt>
                <c:pt idx="897">
                  <c:v>34.351000000001889</c:v>
                </c:pt>
                <c:pt idx="898">
                  <c:v>34.351100000001892</c:v>
                </c:pt>
                <c:pt idx="899">
                  <c:v>34.351200000001896</c:v>
                </c:pt>
                <c:pt idx="900">
                  <c:v>34.351300000001899</c:v>
                </c:pt>
                <c:pt idx="901">
                  <c:v>34.351400000001902</c:v>
                </c:pt>
                <c:pt idx="902">
                  <c:v>34.351500000001906</c:v>
                </c:pt>
                <c:pt idx="903">
                  <c:v>34.351600000001909</c:v>
                </c:pt>
                <c:pt idx="904">
                  <c:v>34.351700000001912</c:v>
                </c:pt>
                <c:pt idx="905">
                  <c:v>34.351800000001916</c:v>
                </c:pt>
                <c:pt idx="906">
                  <c:v>34.351900000001919</c:v>
                </c:pt>
                <c:pt idx="907">
                  <c:v>34.352000000001922</c:v>
                </c:pt>
                <c:pt idx="908">
                  <c:v>34.352100000001926</c:v>
                </c:pt>
                <c:pt idx="909">
                  <c:v>34.352200000001929</c:v>
                </c:pt>
                <c:pt idx="910">
                  <c:v>34.352300000001932</c:v>
                </c:pt>
                <c:pt idx="911">
                  <c:v>34.352400000001936</c:v>
                </c:pt>
                <c:pt idx="912">
                  <c:v>34.352500000001939</c:v>
                </c:pt>
                <c:pt idx="913">
                  <c:v>34.352600000001942</c:v>
                </c:pt>
                <c:pt idx="914">
                  <c:v>34.352700000001946</c:v>
                </c:pt>
                <c:pt idx="915">
                  <c:v>34.352800000001949</c:v>
                </c:pt>
                <c:pt idx="916">
                  <c:v>34.352900000001952</c:v>
                </c:pt>
                <c:pt idx="917">
                  <c:v>34.353000000001956</c:v>
                </c:pt>
                <c:pt idx="918">
                  <c:v>34.353100000001959</c:v>
                </c:pt>
                <c:pt idx="919">
                  <c:v>34.353200000001962</c:v>
                </c:pt>
                <c:pt idx="920">
                  <c:v>34.353300000001965</c:v>
                </c:pt>
                <c:pt idx="921">
                  <c:v>34.353400000001969</c:v>
                </c:pt>
                <c:pt idx="922">
                  <c:v>34.353500000001972</c:v>
                </c:pt>
                <c:pt idx="923">
                  <c:v>34.353600000001975</c:v>
                </c:pt>
                <c:pt idx="924">
                  <c:v>34.353700000001979</c:v>
                </c:pt>
                <c:pt idx="925">
                  <c:v>34.353800000001982</c:v>
                </c:pt>
                <c:pt idx="926">
                  <c:v>34.353900000001985</c:v>
                </c:pt>
                <c:pt idx="927">
                  <c:v>34.354000000001989</c:v>
                </c:pt>
                <c:pt idx="928">
                  <c:v>34.354100000001992</c:v>
                </c:pt>
                <c:pt idx="929">
                  <c:v>34.354200000001995</c:v>
                </c:pt>
                <c:pt idx="930">
                  <c:v>34.354300000001999</c:v>
                </c:pt>
                <c:pt idx="931">
                  <c:v>34.354400000002002</c:v>
                </c:pt>
                <c:pt idx="932">
                  <c:v>34.354500000002005</c:v>
                </c:pt>
                <c:pt idx="933">
                  <c:v>34.354600000002009</c:v>
                </c:pt>
                <c:pt idx="934">
                  <c:v>34.354700000002012</c:v>
                </c:pt>
                <c:pt idx="935">
                  <c:v>34.354800000002015</c:v>
                </c:pt>
                <c:pt idx="936">
                  <c:v>34.354900000002019</c:v>
                </c:pt>
                <c:pt idx="937">
                  <c:v>34.355000000002022</c:v>
                </c:pt>
                <c:pt idx="938">
                  <c:v>34.355100000002025</c:v>
                </c:pt>
                <c:pt idx="939">
                  <c:v>34.355200000002029</c:v>
                </c:pt>
                <c:pt idx="940">
                  <c:v>34.355300000002032</c:v>
                </c:pt>
                <c:pt idx="941">
                  <c:v>34.355400000002035</c:v>
                </c:pt>
                <c:pt idx="942">
                  <c:v>34.355500000002039</c:v>
                </c:pt>
                <c:pt idx="943">
                  <c:v>34.355600000002042</c:v>
                </c:pt>
                <c:pt idx="944">
                  <c:v>34.355700000002045</c:v>
                </c:pt>
                <c:pt idx="945">
                  <c:v>34.355800000002048</c:v>
                </c:pt>
                <c:pt idx="946">
                  <c:v>34.355900000002052</c:v>
                </c:pt>
                <c:pt idx="947">
                  <c:v>34.356000000002055</c:v>
                </c:pt>
                <c:pt idx="948">
                  <c:v>34.356100000002058</c:v>
                </c:pt>
                <c:pt idx="949">
                  <c:v>34.356200000002062</c:v>
                </c:pt>
                <c:pt idx="950">
                  <c:v>34.356300000002065</c:v>
                </c:pt>
                <c:pt idx="951">
                  <c:v>34.356400000002068</c:v>
                </c:pt>
                <c:pt idx="952">
                  <c:v>34.356500000002072</c:v>
                </c:pt>
                <c:pt idx="953">
                  <c:v>34.356600000002075</c:v>
                </c:pt>
                <c:pt idx="954">
                  <c:v>34.356700000002078</c:v>
                </c:pt>
                <c:pt idx="955">
                  <c:v>34.356800000002082</c:v>
                </c:pt>
                <c:pt idx="956">
                  <c:v>34.356900000002085</c:v>
                </c:pt>
                <c:pt idx="957">
                  <c:v>34.357000000002088</c:v>
                </c:pt>
                <c:pt idx="958">
                  <c:v>34.357100000002092</c:v>
                </c:pt>
                <c:pt idx="959">
                  <c:v>34.357200000002095</c:v>
                </c:pt>
                <c:pt idx="960">
                  <c:v>34.357300000002098</c:v>
                </c:pt>
                <c:pt idx="961">
                  <c:v>34.357400000002102</c:v>
                </c:pt>
                <c:pt idx="962">
                  <c:v>34.357500000002105</c:v>
                </c:pt>
                <c:pt idx="963">
                  <c:v>34.357600000002108</c:v>
                </c:pt>
                <c:pt idx="964">
                  <c:v>34.357700000002112</c:v>
                </c:pt>
                <c:pt idx="965">
                  <c:v>34.357800000002115</c:v>
                </c:pt>
                <c:pt idx="966">
                  <c:v>34.357900000002118</c:v>
                </c:pt>
                <c:pt idx="967">
                  <c:v>34.358000000002122</c:v>
                </c:pt>
                <c:pt idx="968">
                  <c:v>34.358100000002125</c:v>
                </c:pt>
                <c:pt idx="969">
                  <c:v>34.358200000002128</c:v>
                </c:pt>
                <c:pt idx="970">
                  <c:v>34.358300000002131</c:v>
                </c:pt>
                <c:pt idx="971">
                  <c:v>34.358400000002135</c:v>
                </c:pt>
                <c:pt idx="972">
                  <c:v>34.358500000002138</c:v>
                </c:pt>
                <c:pt idx="973">
                  <c:v>34.358600000002141</c:v>
                </c:pt>
                <c:pt idx="974">
                  <c:v>34.358700000002145</c:v>
                </c:pt>
                <c:pt idx="975">
                  <c:v>34.358800000002148</c:v>
                </c:pt>
                <c:pt idx="976">
                  <c:v>34.358900000002151</c:v>
                </c:pt>
                <c:pt idx="977">
                  <c:v>34.359000000002155</c:v>
                </c:pt>
                <c:pt idx="978">
                  <c:v>34.359100000002158</c:v>
                </c:pt>
                <c:pt idx="979">
                  <c:v>34.359200000002161</c:v>
                </c:pt>
                <c:pt idx="980">
                  <c:v>34.359300000002165</c:v>
                </c:pt>
                <c:pt idx="981">
                  <c:v>34.359400000002168</c:v>
                </c:pt>
                <c:pt idx="982">
                  <c:v>34.359500000002171</c:v>
                </c:pt>
                <c:pt idx="983">
                  <c:v>34.359600000002175</c:v>
                </c:pt>
                <c:pt idx="984">
                  <c:v>34.359700000002178</c:v>
                </c:pt>
                <c:pt idx="985">
                  <c:v>34.359800000002181</c:v>
                </c:pt>
                <c:pt idx="986">
                  <c:v>34.359900000002185</c:v>
                </c:pt>
                <c:pt idx="987">
                  <c:v>34.360000000002188</c:v>
                </c:pt>
                <c:pt idx="988">
                  <c:v>34.360100000002191</c:v>
                </c:pt>
                <c:pt idx="989">
                  <c:v>34.360200000002195</c:v>
                </c:pt>
                <c:pt idx="990">
                  <c:v>34.360300000002198</c:v>
                </c:pt>
                <c:pt idx="991">
                  <c:v>34.360400000002201</c:v>
                </c:pt>
                <c:pt idx="992">
                  <c:v>34.360500000002205</c:v>
                </c:pt>
                <c:pt idx="993">
                  <c:v>34.360600000002208</c:v>
                </c:pt>
                <c:pt idx="994">
                  <c:v>34.360700000002211</c:v>
                </c:pt>
                <c:pt idx="995">
                  <c:v>34.360800000002214</c:v>
                </c:pt>
                <c:pt idx="996">
                  <c:v>34.360900000002218</c:v>
                </c:pt>
                <c:pt idx="997">
                  <c:v>34.361000000002221</c:v>
                </c:pt>
                <c:pt idx="998">
                  <c:v>34.361100000002224</c:v>
                </c:pt>
                <c:pt idx="999">
                  <c:v>34.361200000002228</c:v>
                </c:pt>
                <c:pt idx="1000">
                  <c:v>34.361300000002231</c:v>
                </c:pt>
              </c:numCache>
            </c:numRef>
          </c:xVal>
          <c:yVal>
            <c:numRef>
              <c:f>Calculs!$W$4:$W$1004</c:f>
              <c:numCache>
                <c:formatCode>0.00</c:formatCode>
                <c:ptCount val="1001"/>
                <c:pt idx="0">
                  <c:v>84.300831291263819</c:v>
                </c:pt>
                <c:pt idx="1">
                  <c:v>84.000356780089561</c:v>
                </c:pt>
                <c:pt idx="2">
                  <c:v>83.701132911881075</c:v>
                </c:pt>
                <c:pt idx="3">
                  <c:v>83.403152832863285</c:v>
                </c:pt>
                <c:pt idx="4">
                  <c:v>83.106409736939938</c:v>
                </c:pt>
                <c:pt idx="5">
                  <c:v>82.810896865294396</c:v>
                </c:pt>
                <c:pt idx="6">
                  <c:v>82.516607505994642</c:v>
                </c:pt>
                <c:pt idx="7">
                  <c:v>82.223534993602186</c:v>
                </c:pt>
                <c:pt idx="8">
                  <c:v>81.931672708783992</c:v>
                </c:pt>
                <c:pt idx="9">
                  <c:v>81.641014077929569</c:v>
                </c:pt>
                <c:pt idx="10">
                  <c:v>81.351552572770316</c:v>
                </c:pt>
                <c:pt idx="11">
                  <c:v>81.063279635149655</c:v>
                </c:pt>
                <c:pt idx="12">
                  <c:v>80.776186804547848</c:v>
                </c:pt>
                <c:pt idx="13">
                  <c:v>80.490267784128989</c:v>
                </c:pt>
                <c:pt idx="14">
                  <c:v>80.205516319337221</c:v>
                </c:pt>
                <c:pt idx="15">
                  <c:v>79.921926197556289</c:v>
                </c:pt>
                <c:pt idx="16">
                  <c:v>79.639491247772881</c:v>
                </c:pt>
                <c:pt idx="17">
                  <c:v>79.358205340242691</c:v>
                </c:pt>
                <c:pt idx="18">
                  <c:v>79.078062386159743</c:v>
                </c:pt>
                <c:pt idx="19">
                  <c:v>78.799056337328921</c:v>
                </c:pt>
                <c:pt idx="20">
                  <c:v>78.521181185841328</c:v>
                </c:pt>
                <c:pt idx="21">
                  <c:v>78.244431982807228</c:v>
                </c:pt>
                <c:pt idx="22">
                  <c:v>77.96880379358123</c:v>
                </c:pt>
                <c:pt idx="23">
                  <c:v>77.694290682504231</c:v>
                </c:pt>
                <c:pt idx="24">
                  <c:v>77.420886753679966</c:v>
                </c:pt>
                <c:pt idx="25">
                  <c:v>77.14858615065512</c:v>
                </c:pt>
                <c:pt idx="26">
                  <c:v>76.877383056102616</c:v>
                </c:pt>
                <c:pt idx="27">
                  <c:v>76.607271691507748</c:v>
                </c:pt>
                <c:pt idx="28">
                  <c:v>76.338246316857365</c:v>
                </c:pt>
                <c:pt idx="29">
                  <c:v>76.070301230331808</c:v>
                </c:pt>
                <c:pt idx="30">
                  <c:v>75.803430767999942</c:v>
                </c:pt>
                <c:pt idx="31">
                  <c:v>75.537629303516994</c:v>
                </c:pt>
                <c:pt idx="32">
                  <c:v>75.272891247825001</c:v>
                </c:pt>
                <c:pt idx="33">
                  <c:v>75.009211048856145</c:v>
                </c:pt>
                <c:pt idx="34">
                  <c:v>74.746583191238997</c:v>
                </c:pt>
                <c:pt idx="35">
                  <c:v>74.4850021960075</c:v>
                </c:pt>
                <c:pt idx="36">
                  <c:v>74.224462620312224</c:v>
                </c:pt>
                <c:pt idx="37">
                  <c:v>73.964959057134791</c:v>
                </c:pt>
                <c:pt idx="38">
                  <c:v>73.706486135004752</c:v>
                </c:pt>
                <c:pt idx="39">
                  <c:v>73.449038517718989</c:v>
                </c:pt>
                <c:pt idx="40">
                  <c:v>73.192610904063841</c:v>
                </c:pt>
                <c:pt idx="41">
                  <c:v>72.937198027539807</c:v>
                </c:pt>
                <c:pt idx="42">
                  <c:v>72.682794656088589</c:v>
                </c:pt>
                <c:pt idx="43">
                  <c:v>72.429395591822853</c:v>
                </c:pt>
                <c:pt idx="44">
                  <c:v>72.176995670758245</c:v>
                </c:pt>
                <c:pt idx="45">
                  <c:v>71.925589762548341</c:v>
                </c:pt>
                <c:pt idx="46">
                  <c:v>71.675172770221124</c:v>
                </c:pt>
                <c:pt idx="47">
                  <c:v>71.425739629919093</c:v>
                </c:pt>
                <c:pt idx="48">
                  <c:v>71.177285310640542</c:v>
                </c:pt>
                <c:pt idx="49">
                  <c:v>70.929804813983907</c:v>
                </c:pt>
                <c:pt idx="50">
                  <c:v>70.683293173894398</c:v>
                </c:pt>
                <c:pt idx="51">
                  <c:v>70.437745456412543</c:v>
                </c:pt>
                <c:pt idx="52">
                  <c:v>70.19315675942552</c:v>
                </c:pt>
                <c:pt idx="53">
                  <c:v>69.949522212420362</c:v>
                </c:pt>
                <c:pt idx="54">
                  <c:v>69.706836976239487</c:v>
                </c:pt>
                <c:pt idx="55">
                  <c:v>69.465096242838641</c:v>
                </c:pt>
                <c:pt idx="56">
                  <c:v>69.224295235046725</c:v>
                </c:pt>
                <c:pt idx="57">
                  <c:v>68.984429206327974</c:v>
                </c:pt>
                <c:pt idx="58">
                  <c:v>68.745493440546241</c:v>
                </c:pt>
                <c:pt idx="59">
                  <c:v>68.507483251731287</c:v>
                </c:pt>
                <c:pt idx="60">
                  <c:v>68.270393983847512</c:v>
                </c:pt>
                <c:pt idx="61">
                  <c:v>68.034221010564352</c:v>
                </c:pt>
                <c:pt idx="62">
                  <c:v>67.798959735028873</c:v>
                </c:pt>
                <c:pt idx="63">
                  <c:v>67.56460558964055</c:v>
                </c:pt>
                <c:pt idx="64">
                  <c:v>67.331154035827851</c:v>
                </c:pt>
                <c:pt idx="65">
                  <c:v>67.098600563826963</c:v>
                </c:pt>
                <c:pt idx="66">
                  <c:v>66.866940692462421</c:v>
                </c:pt>
                <c:pt idx="67">
                  <c:v>66.636169968929636</c:v>
                </c:pt>
                <c:pt idx="68">
                  <c:v>66.406283968579572</c:v>
                </c:pt>
                <c:pt idx="69">
                  <c:v>66.177278294704976</c:v>
                </c:pt>
                <c:pt idx="70">
                  <c:v>65.949148578328874</c:v>
                </c:pt>
                <c:pt idx="71">
                  <c:v>65.721890477994663</c:v>
                </c:pt>
                <c:pt idx="72">
                  <c:v>65.495499679558378</c:v>
                </c:pt>
                <c:pt idx="73">
                  <c:v>65.269971895982309</c:v>
                </c:pt>
                <c:pt idx="74">
                  <c:v>65.0453028671309</c:v>
                </c:pt>
                <c:pt idx="75">
                  <c:v>64.821488359568235</c:v>
                </c:pt>
                <c:pt idx="76">
                  <c:v>64.598524166357237</c:v>
                </c:pt>
                <c:pt idx="77">
                  <c:v>64.376406106860969</c:v>
                </c:pt>
                <c:pt idx="78">
                  <c:v>64.15513002654518</c:v>
                </c:pt>
                <c:pt idx="79">
                  <c:v>63.93469179678295</c:v>
                </c:pt>
                <c:pt idx="80">
                  <c:v>63.715087314661012</c:v>
                </c:pt>
                <c:pt idx="81">
                  <c:v>63.496312502787553</c:v>
                </c:pt>
                <c:pt idx="82">
                  <c:v>63.278363309101955</c:v>
                </c:pt>
                <c:pt idx="83">
                  <c:v>63.061235706685977</c:v>
                </c:pt>
                <c:pt idx="84">
                  <c:v>62.844925693576741</c:v>
                </c:pt>
                <c:pt idx="85">
                  <c:v>62.629429292581278</c:v>
                </c:pt>
                <c:pt idx="86">
                  <c:v>62.414742551092665</c:v>
                </c:pt>
                <c:pt idx="87">
                  <c:v>62.200861540907859</c:v>
                </c:pt>
                <c:pt idx="88">
                  <c:v>61.987782358046893</c:v>
                </c:pt>
                <c:pt idx="89">
                  <c:v>61.775501122573907</c:v>
                </c:pt>
                <c:pt idx="90">
                  <c:v>61.564013978419453</c:v>
                </c:pt>
                <c:pt idx="91">
                  <c:v>61.353317093204737</c:v>
                </c:pt>
                <c:pt idx="92">
                  <c:v>61.143406658066823</c:v>
                </c:pt>
                <c:pt idx="93">
                  <c:v>60.934278887485874</c:v>
                </c:pt>
                <c:pt idx="94">
                  <c:v>60.725930019113406</c:v>
                </c:pt>
                <c:pt idx="95">
                  <c:v>60.518356313602503</c:v>
                </c:pt>
                <c:pt idx="96">
                  <c:v>60.311554054439043</c:v>
                </c:pt>
                <c:pt idx="97">
                  <c:v>60.105519547774762</c:v>
                </c:pt>
                <c:pt idx="98">
                  <c:v>59.90024912226135</c:v>
                </c:pt>
                <c:pt idx="99">
                  <c:v>59.695739128886188</c:v>
                </c:pt>
                <c:pt idx="100">
                  <c:v>59.49198594080972</c:v>
                </c:pt>
                <c:pt idx="101">
                  <c:v>57.479345905991664</c:v>
                </c:pt>
                <c:pt idx="102">
                  <c:v>55.539967378152959</c:v>
                </c:pt>
                <c:pt idx="103">
                  <c:v>53.670453068719723</c:v>
                </c:pt>
                <c:pt idx="104">
                  <c:v>51.867604598853369</c:v>
                </c:pt>
                <c:pt idx="105">
                  <c:v>50.128408673602188</c:v>
                </c:pt>
                <c:pt idx="106">
                  <c:v>48.450024369811636</c:v>
                </c:pt>
                <c:pt idx="107">
                  <c:v>46.829771436174561</c:v>
                </c:pt>
                <c:pt idx="108">
                  <c:v>45.265119514140693</c:v>
                </c:pt>
                <c:pt idx="109">
                  <c:v>43.753678197585053</c:v>
                </c:pt>
                <c:pt idx="110">
                  <c:v>42.29318785729793</c:v>
                </c:pt>
                <c:pt idx="111">
                  <c:v>40.881511163629703</c:v>
                </c:pt>
                <c:pt idx="112">
                  <c:v>39.51662524710617</c:v>
                </c:pt>
                <c:pt idx="113">
                  <c:v>38.196614442618618</c:v>
                </c:pt>
                <c:pt idx="114">
                  <c:v>36.919663567969266</c:v>
                </c:pt>
                <c:pt idx="115">
                  <c:v>35.684051692184482</c:v>
                </c:pt>
                <c:pt idx="116">
                  <c:v>34.488146353161824</c:v>
                </c:pt>
                <c:pt idx="117">
                  <c:v>33.330398187943409</c:v>
                </c:pt>
                <c:pt idx="118">
                  <c:v>32.209335942256246</c:v>
                </c:pt>
                <c:pt idx="119">
                  <c:v>31.12356182897188</c:v>
                </c:pt>
                <c:pt idx="120">
                  <c:v>30.071747207849974</c:v>
                </c:pt>
                <c:pt idx="121">
                  <c:v>29.052628561375464</c:v>
                </c:pt>
                <c:pt idx="122">
                  <c:v>28.065003743705596</c:v>
                </c:pt>
                <c:pt idx="123">
                  <c:v>27.107728481736391</c:v>
                </c:pt>
                <c:pt idx="124">
                  <c:v>26.179713109101879</c:v>
                </c:pt>
                <c:pt idx="125">
                  <c:v>25.279919515550915</c:v>
                </c:pt>
                <c:pt idx="126">
                  <c:v>24.407358295626306</c:v>
                </c:pt>
                <c:pt idx="127">
                  <c:v>23.561086081912254</c:v>
                </c:pt>
                <c:pt idx="128">
                  <c:v>22.740203049335101</c:v>
                </c:pt>
                <c:pt idx="129">
                  <c:v>21.943850578109039</c:v>
                </c:pt>
                <c:pt idx="130">
                  <c:v>21.171209063926362</c:v>
                </c:pt>
                <c:pt idx="131">
                  <c:v>20.42149586490854</c:v>
                </c:pt>
                <c:pt idx="132">
                  <c:v>19.693963375670428</c:v>
                </c:pt>
                <c:pt idx="133">
                  <c:v>18.987897219612393</c:v>
                </c:pt>
                <c:pt idx="134">
                  <c:v>18.302614551250706</c:v>
                </c:pt>
                <c:pt idx="135">
                  <c:v>17.637462461033017</c:v>
                </c:pt>
                <c:pt idx="136">
                  <c:v>16.991816475666585</c:v>
                </c:pt>
                <c:pt idx="137">
                  <c:v>16.365079147519513</c:v>
                </c:pt>
                <c:pt idx="138">
                  <c:v>15.75667872714242</c:v>
                </c:pt>
                <c:pt idx="139">
                  <c:v>15.166067913404541</c:v>
                </c:pt>
                <c:pt idx="140">
                  <c:v>14.592722676148563</c:v>
                </c:pt>
                <c:pt idx="141">
                  <c:v>14.036141146643974</c:v>
                </c:pt>
                <c:pt idx="142">
                  <c:v>13.495842571464996</c:v>
                </c:pt>
                <c:pt idx="143">
                  <c:v>12.971366325736323</c:v>
                </c:pt>
                <c:pt idx="144">
                  <c:v>12.462270981982657</c:v>
                </c:pt>
                <c:pt idx="145">
                  <c:v>11.968133431086782</c:v>
                </c:pt>
                <c:pt idx="146">
                  <c:v>11.488548052109183</c:v>
                </c:pt>
                <c:pt idx="147">
                  <c:v>11.023125927950495</c:v>
                </c:pt>
                <c:pt idx="148">
                  <c:v>10.571494104049192</c:v>
                </c:pt>
                <c:pt idx="149">
                  <c:v>10.133294887501346</c:v>
                </c:pt>
                <c:pt idx="150">
                  <c:v>9.7081851841692792</c:v>
                </c:pt>
                <c:pt idx="151">
                  <c:v>9.2958358715120166</c:v>
                </c:pt>
                <c:pt idx="152">
                  <c:v>8.8959312050240822</c:v>
                </c:pt>
                <c:pt idx="153">
                  <c:v>8.5081682563114889</c:v>
                </c:pt>
                <c:pt idx="154">
                  <c:v>8.1322563809653392</c:v>
                </c:pt>
                <c:pt idx="155">
                  <c:v>7.7679167145154135</c:v>
                </c:pt>
                <c:pt idx="156">
                  <c:v>7.4148816948591003</c:v>
                </c:pt>
                <c:pt idx="157">
                  <c:v>7.0728946096658003</c:v>
                </c:pt>
                <c:pt idx="158">
                  <c:v>6.7417091673540206</c:v>
                </c:pt>
                <c:pt idx="159">
                  <c:v>6.4210890903285138</c:v>
                </c:pt>
                <c:pt idx="160">
                  <c:v>6.1108077292483474</c:v>
                </c:pt>
                <c:pt idx="161">
                  <c:v>5.810647697174308</c:v>
                </c:pt>
                <c:pt idx="162">
                  <c:v>5.5204005225159714</c:v>
                </c:pt>
                <c:pt idx="163">
                  <c:v>5.2398663197653486</c:v>
                </c:pt>
                <c:pt idx="164">
                  <c:v>4.9688534770657453</c:v>
                </c:pt>
                <c:pt idx="165">
                  <c:v>4.7071783597215857</c:v>
                </c:pt>
                <c:pt idx="166">
                  <c:v>4.4546650288075273</c:v>
                </c:pt>
                <c:pt idx="167">
                  <c:v>4.2111449740838598</c:v>
                </c:pt>
                <c:pt idx="168">
                  <c:v>3.9764568604694435</c:v>
                </c:pt>
                <c:pt idx="169">
                  <c:v>3.7504462873641353</c:v>
                </c:pt>
                <c:pt idx="170">
                  <c:v>3.5329655601492509</c:v>
                </c:pt>
                <c:pt idx="171">
                  <c:v>3.3238734732272732</c:v>
                </c:pt>
                <c:pt idx="172">
                  <c:v>3.1230351039909316</c:v>
                </c:pt>
                <c:pt idx="173">
                  <c:v>2.9303216171361233</c:v>
                </c:pt>
                <c:pt idx="174">
                  <c:v>2.7456100787534239</c:v>
                </c:pt>
                <c:pt idx="175">
                  <c:v>2.5687832796479175</c:v>
                </c:pt>
                <c:pt idx="176">
                  <c:v>2.3997295673467827</c:v>
                </c:pt>
                <c:pt idx="177">
                  <c:v>2.2383426862572549</c:v>
                </c:pt>
                <c:pt idx="178">
                  <c:v>2.0845216254334349</c:v>
                </c:pt>
                <c:pt idx="179">
                  <c:v>1.9381704733971945</c:v>
                </c:pt>
                <c:pt idx="180">
                  <c:v>1.7991982794346291</c:v>
                </c:pt>
                <c:pt idx="181">
                  <c:v>1.6675189207523067</c:v>
                </c:pt>
                <c:pt idx="182">
                  <c:v>1.5430509748242449</c:v>
                </c:pt>
                <c:pt idx="183">
                  <c:v>1.4257175961869546</c:v>
                </c:pt>
                <c:pt idx="184">
                  <c:v>1.3154463968413721</c:v>
                </c:pt>
                <c:pt idx="185">
                  <c:v>1.212169329291122</c:v>
                </c:pt>
                <c:pt idx="186">
                  <c:v>1.1158225710794061</c:v>
                </c:pt>
                <c:pt idx="187">
                  <c:v>1.0263464094741837</c:v>
                </c:pt>
                <c:pt idx="188">
                  <c:v>0.94368512468516996</c:v>
                </c:pt>
                <c:pt idx="189">
                  <c:v>0.86778686966959095</c:v>
                </c:pt>
                <c:pt idx="190">
                  <c:v>0.79860354419312807</c:v>
                </c:pt>
                <c:pt idx="191">
                  <c:v>0.7360906603620756</c:v>
                </c:pt>
                <c:pt idx="192">
                  <c:v>0.68020719635055171</c:v>
                </c:pt>
                <c:pt idx="193">
                  <c:v>0.63091543455359722</c:v>
                </c:pt>
                <c:pt idx="194">
                  <c:v>0.58818077997839857</c:v>
                </c:pt>
                <c:pt idx="195">
                  <c:v>0.55197155446109292</c:v>
                </c:pt>
                <c:pt idx="196">
                  <c:v>0.52225876243315339</c:v>
                </c:pt>
                <c:pt idx="197">
                  <c:v>0.4990158246604437</c:v>
                </c:pt>
                <c:pt idx="198">
                  <c:v>0.48221827783122861</c:v>
                </c:pt>
                <c:pt idx="199">
                  <c:v>0.47184344017848484</c:v>
                </c:pt>
                <c:pt idx="200">
                  <c:v>0.46787004639631746</c:v>
                </c:pt>
                <c:pt idx="201">
                  <c:v>0.47027785858717269</c:v>
                </c:pt>
                <c:pt idx="202">
                  <c:v>0.47904726323062968</c:v>
                </c:pt>
                <c:pt idx="203">
                  <c:v>0.4941588664566679</c:v>
                </c:pt>
                <c:pt idx="204">
                  <c:v>0.51559310064179065</c:v>
                </c:pt>
                <c:pt idx="205">
                  <c:v>0.54332985432210346</c:v>
                </c:pt>
                <c:pt idx="206">
                  <c:v>0.57734813491259784</c:v>
                </c:pt>
                <c:pt idx="207">
                  <c:v>0.61762577037509436</c:v>
                </c:pt>
                <c:pt idx="208">
                  <c:v>0.66413915252671496</c:v>
                </c:pt>
                <c:pt idx="209">
                  <c:v>0.71686302171684035</c:v>
                </c:pt>
                <c:pt idx="210">
                  <c:v>0.77577029043975965</c:v>
                </c:pt>
                <c:pt idx="211">
                  <c:v>0.84083190214410097</c:v>
                </c:pt>
                <c:pt idx="212">
                  <c:v>0.91201672092388009</c:v>
                </c:pt>
                <c:pt idx="213">
                  <c:v>0.9892914477300232</c:v>
                </c:pt>
                <c:pt idx="214">
                  <c:v>1.0726205590262281</c:v>
                </c:pt>
                <c:pt idx="215">
                  <c:v>1.1619662642680986</c:v>
                </c:pt>
                <c:pt idx="216">
                  <c:v>1.2572884790974916</c:v>
                </c:pt>
                <c:pt idx="217">
                  <c:v>1.358544811646204</c:v>
                </c:pt>
                <c:pt idx="218">
                  <c:v>1.4656905597982193</c:v>
                </c:pt>
                <c:pt idx="219">
                  <c:v>1.5786787176528196</c:v>
                </c:pt>
                <c:pt idx="220">
                  <c:v>1.6974599897599629</c:v>
                </c:pt>
                <c:pt idx="221">
                  <c:v>1.8219828119689716</c:v>
                </c:pt>
                <c:pt idx="222">
                  <c:v>1.95219337794944</c:v>
                </c:pt>
                <c:pt idx="223">
                  <c:v>2.0880356706174865</c:v>
                </c:pt>
                <c:pt idx="224">
                  <c:v>2.2294514978389603</c:v>
                </c:pt>
                <c:pt idx="225">
                  <c:v>2.3763805318909479</c:v>
                </c:pt>
                <c:pt idx="226">
                  <c:v>2.5287603522495159</c:v>
                </c:pt>
                <c:pt idx="227">
                  <c:v>2.6865264913401421</c:v>
                </c:pt>
                <c:pt idx="228">
                  <c:v>2.8496124829413438</c:v>
                </c:pt>
                <c:pt idx="229">
                  <c:v>3.0179499129748146</c:v>
                </c:pt>
                <c:pt idx="230">
                  <c:v>3.1914684724493272</c:v>
                </c:pt>
                <c:pt idx="231">
                  <c:v>3.3700960123526253</c:v>
                </c:pt>
                <c:pt idx="232">
                  <c:v>3.553758600307094</c:v>
                </c:pt>
                <c:pt idx="233">
                  <c:v>3.7423805788221904</c:v>
                </c:pt>
                <c:pt idx="234">
                  <c:v>3.9358846249905532</c:v>
                </c:pt>
                <c:pt idx="235">
                  <c:v>4.1341918114859411</c:v>
                </c:pt>
                <c:pt idx="236">
                  <c:v>4.337221668730332</c:v>
                </c:pt>
                <c:pt idx="237">
                  <c:v>4.5448922481050529</c:v>
                </c:pt>
                <c:pt idx="238">
                  <c:v>4.7571201860871275</c:v>
                </c:pt>
                <c:pt idx="239">
                  <c:v>4.9738207691972587</c:v>
                </c:pt>
                <c:pt idx="240">
                  <c:v>5.1949079996504137</c:v>
                </c:pt>
                <c:pt idx="241">
                  <c:v>5.4202946616038616</c:v>
                </c:pt>
                <c:pt idx="242">
                  <c:v>5.6498923879009393</c:v>
                </c:pt>
                <c:pt idx="243">
                  <c:v>5.8836117272119459</c:v>
                </c:pt>
                <c:pt idx="244">
                  <c:v>6.1213622114762991</c:v>
                </c:pt>
                <c:pt idx="245">
                  <c:v>6.3630524235528672</c:v>
                </c:pt>
                <c:pt idx="246">
                  <c:v>6.6085900649875979</c:v>
                </c:pt>
                <c:pt idx="247">
                  <c:v>6.8578820238103084</c:v>
                </c:pt>
                <c:pt idx="248">
                  <c:v>7.110834442274407</c:v>
                </c:pt>
                <c:pt idx="249">
                  <c:v>7.3673527844560072</c:v>
                </c:pt>
                <c:pt idx="250">
                  <c:v>7.6273419036307679</c:v>
                </c:pt>
                <c:pt idx="251">
                  <c:v>7.8907061093493756</c:v>
                </c:pt>
                <c:pt idx="252">
                  <c:v>8.1573492341347311</c:v>
                </c:pt>
                <c:pt idx="253">
                  <c:v>8.4271746997260895</c:v>
                </c:pt>
                <c:pt idx="254">
                  <c:v>8.7000855827979606</c:v>
                </c:pt>
                <c:pt idx="255">
                  <c:v>8.9759846800838332</c:v>
                </c:pt>
                <c:pt idx="256">
                  <c:v>9.2547745728370678</c:v>
                </c:pt>
                <c:pt idx="257">
                  <c:v>9.5363576905639711</c:v>
                </c:pt>
                <c:pt idx="258">
                  <c:v>9.8206363739663356</c:v>
                </c:pt>
                <c:pt idx="259">
                  <c:v>10.107512937033301</c:v>
                </c:pt>
                <c:pt idx="260">
                  <c:v>10.396889728225016</c:v>
                </c:pt>
                <c:pt idx="261">
                  <c:v>10.688669190692949</c:v>
                </c:pt>
                <c:pt idx="262">
                  <c:v>10.982753921484477</c:v>
                </c:pt>
                <c:pt idx="263">
                  <c:v>11.2790467296819</c:v>
                </c:pt>
                <c:pt idx="264">
                  <c:v>11.577450693428684</c:v>
                </c:pt>
                <c:pt idx="265">
                  <c:v>11.877869215798357</c:v>
                </c:pt>
                <c:pt idx="266">
                  <c:v>12.180206079464174</c:v>
                </c:pt>
                <c:pt idx="267">
                  <c:v>12.484365500130316</c:v>
                </c:pt>
                <c:pt idx="268">
                  <c:v>12.790252178687991</c:v>
                </c:pt>
                <c:pt idx="269">
                  <c:v>13.09777135206263</c:v>
                </c:pt>
                <c:pt idx="270">
                  <c:v>13.406828842720691</c:v>
                </c:pt>
                <c:pt idx="271">
                  <c:v>13.717331106807672</c:v>
                </c:pt>
                <c:pt idx="272">
                  <c:v>14.02918528089106</c:v>
                </c:pt>
                <c:pt idx="273">
                  <c:v>14.342299227284935</c:v>
                </c:pt>
                <c:pt idx="274">
                  <c:v>14.656581577935235</c:v>
                </c:pt>
                <c:pt idx="275">
                  <c:v>14.9719417768474</c:v>
                </c:pt>
                <c:pt idx="276">
                  <c:v>15.28829012104042</c:v>
                </c:pt>
                <c:pt idx="277">
                  <c:v>15.605537800014087</c:v>
                </c:pt>
                <c:pt idx="278">
                  <c:v>15.923596933718105</c:v>
                </c:pt>
                <c:pt idx="279">
                  <c:v>16.24238060901483</c:v>
                </c:pt>
                <c:pt idx="280">
                  <c:v>16.561802914628949</c:v>
                </c:pt>
                <c:pt idx="281">
                  <c:v>16.881778974580271</c:v>
                </c:pt>
                <c:pt idx="282">
                  <c:v>17.202224980097647</c:v>
                </c:pt>
                <c:pt idx="283">
                  <c:v>17.52305822001432</c:v>
                </c:pt>
                <c:pt idx="284">
                  <c:v>17.84419710964707</c:v>
                </c:pt>
                <c:pt idx="285">
                  <c:v>18.165561218163546</c:v>
                </c:pt>
                <c:pt idx="286">
                  <c:v>18.487071294444046</c:v>
                </c:pt>
                <c:pt idx="287">
                  <c:v>18.808649291446038</c:v>
                </c:pt>
                <c:pt idx="288">
                  <c:v>19.130218389081364</c:v>
                </c:pt>
                <c:pt idx="289">
                  <c:v>19.451703015617955</c:v>
                </c:pt>
                <c:pt idx="290">
                  <c:v>19.773028867619395</c:v>
                </c:pt>
                <c:pt idx="291">
                  <c:v>20.094122928437557</c:v>
                </c:pt>
                <c:pt idx="292">
                  <c:v>20.414913485274599</c:v>
                </c:pt>
                <c:pt idx="293">
                  <c:v>20.735330144832531</c:v>
                </c:pt>
                <c:pt idx="294">
                  <c:v>21.0553038475697</c:v>
                </c:pt>
                <c:pt idx="295">
                  <c:v>21.374766880584747</c:v>
                </c:pt>
                <c:pt idx="296">
                  <c:v>21.693652889150062</c:v>
                </c:pt>
                <c:pt idx="297">
                  <c:v>22.011896886917768</c:v>
                </c:pt>
                <c:pt idx="298">
                  <c:v>22.329435264822369</c:v>
                </c:pt>
                <c:pt idx="299">
                  <c:v>22.64620579870504</c:v>
                </c:pt>
                <c:pt idx="300">
                  <c:v>22.962147655685904</c:v>
                </c:pt>
                <c:pt idx="301">
                  <c:v>23.277201399310925</c:v>
                </c:pt>
                <c:pt idx="302">
                  <c:v>23.591308993501286</c:v>
                </c:pt>
                <c:pt idx="303">
                  <c:v>23.904413805333601</c:v>
                </c:pt>
                <c:pt idx="304">
                  <c:v>24.216460606679988</c:v>
                </c:pt>
                <c:pt idx="305">
                  <c:v>24.527395574737746</c:v>
                </c:pt>
                <c:pt idx="306">
                  <c:v>24.837166291478606</c:v>
                </c:pt>
                <c:pt idx="307">
                  <c:v>25.14572174204833</c:v>
                </c:pt>
                <c:pt idx="308">
                  <c:v>25.453012312147418</c:v>
                </c:pt>
                <c:pt idx="309">
                  <c:v>25.758989784424436</c:v>
                </c:pt>
                <c:pt idx="310">
                  <c:v>26.063607333913318</c:v>
                </c:pt>
                <c:pt idx="311">
                  <c:v>26.366819522546496</c:v>
                </c:pt>
                <c:pt idx="312">
                  <c:v>26.668582292775767</c:v>
                </c:pt>
                <c:pt idx="313">
                  <c:v>26.968852960332619</c:v>
                </c:pt>
                <c:pt idx="314">
                  <c:v>27.267590206160627</c:v>
                </c:pt>
                <c:pt idx="315">
                  <c:v>27.564754067551139</c:v>
                </c:pt>
                <c:pt idx="316">
                  <c:v>27.860305928514865</c:v>
                </c:pt>
                <c:pt idx="317">
                  <c:v>28.154208509420812</c:v>
                </c:pt>
                <c:pt idx="318">
                  <c:v>28.446425855934454</c:v>
                </c:pt>
                <c:pt idx="319">
                  <c:v>28.736923327286465</c:v>
                </c:pt>
                <c:pt idx="320">
                  <c:v>29.02566758390341</c:v>
                </c:pt>
                <c:pt idx="321">
                  <c:v>29.312626574431253</c:v>
                </c:pt>
                <c:pt idx="322">
                  <c:v>29.597769522182421</c:v>
                </c:pt>
                <c:pt idx="323">
                  <c:v>29.881066911036783</c:v>
                </c:pt>
                <c:pt idx="324">
                  <c:v>30.162490470826267</c:v>
                </c:pt>
                <c:pt idx="325">
                  <c:v>30.442013162233049</c:v>
                </c:pt>
                <c:pt idx="326">
                  <c:v>30.719609161229926</c:v>
                </c:pt>
                <c:pt idx="327">
                  <c:v>30.995253843091987</c:v>
                </c:pt>
                <c:pt idx="328">
                  <c:v>31.268923766007379</c:v>
                </c:pt>
                <c:pt idx="329">
                  <c:v>31.540596654315113</c:v>
                </c:pt>
                <c:pt idx="330">
                  <c:v>31.810251381396593</c:v>
                </c:pt>
                <c:pt idx="331">
                  <c:v>32.077867952247956</c:v>
                </c:pt>
                <c:pt idx="332">
                  <c:v>32.343427485759022</c:v>
                </c:pt>
                <c:pt idx="333">
                  <c:v>32.606912196723897</c:v>
                </c:pt>
                <c:pt idx="334">
                  <c:v>32.868305377608785</c:v>
                </c:pt>
                <c:pt idx="335">
                  <c:v>33.127591380100583</c:v>
                </c:pt>
                <c:pt idx="336">
                  <c:v>33.384755596460266</c:v>
                </c:pt>
                <c:pt idx="337">
                  <c:v>33.639784440703785</c:v>
                </c:pt>
                <c:pt idx="338">
                  <c:v>33.892665329633118</c:v>
                </c:pt>
                <c:pt idx="339">
                  <c:v>34.143386663738703</c:v>
                </c:pt>
                <c:pt idx="340">
                  <c:v>34.39193780799495</c:v>
                </c:pt>
                <c:pt idx="341">
                  <c:v>34.638309072568653</c:v>
                </c:pt>
                <c:pt idx="342">
                  <c:v>34.882491693460487</c:v>
                </c:pt>
                <c:pt idx="343">
                  <c:v>35.124477813098416</c:v>
                </c:pt>
                <c:pt idx="344">
                  <c:v>35.364260460901654</c:v>
                </c:pt>
                <c:pt idx="345">
                  <c:v>35.601833533832988</c:v>
                </c:pt>
                <c:pt idx="346">
                  <c:v>35.837191776956466</c:v>
                </c:pt>
                <c:pt idx="347">
                  <c:v>36.0703307640172</c:v>
                </c:pt>
                <c:pt idx="348">
                  <c:v>36.301246878058919</c:v>
                </c:pt>
                <c:pt idx="349">
                  <c:v>36.529937292094772</c:v>
                </c:pt>
                <c:pt idx="350">
                  <c:v>36.756399949845779</c:v>
                </c:pt>
                <c:pt idx="351">
                  <c:v>36.98063354656108</c:v>
                </c:pt>
                <c:pt idx="352">
                  <c:v>37.202637509933233</c:v>
                </c:pt>
                <c:pt idx="353">
                  <c:v>37.422411981121442</c:v>
                </c:pt>
                <c:pt idx="354">
                  <c:v>37.639957795894816</c:v>
                </c:pt>
                <c:pt idx="355">
                  <c:v>37.85527646590733</c:v>
                </c:pt>
                <c:pt idx="356">
                  <c:v>38.0683701601153</c:v>
                </c:pt>
                <c:pt idx="357">
                  <c:v>38.279241686347973</c:v>
                </c:pt>
                <c:pt idx="358">
                  <c:v>38.487894473041081</c:v>
                </c:pt>
                <c:pt idx="359">
                  <c:v>38.694332551142672</c:v>
                </c:pt>
                <c:pt idx="360">
                  <c:v>38.898560536199909</c:v>
                </c:pt>
                <c:pt idx="361">
                  <c:v>39.100583610635205</c:v>
                </c:pt>
                <c:pt idx="362">
                  <c:v>39.300407506219393</c:v>
                </c:pt>
                <c:pt idx="363">
                  <c:v>39.498038486749152</c:v>
                </c:pt>
                <c:pt idx="364">
                  <c:v>39.693483330935614</c:v>
                </c:pt>
                <c:pt idx="365">
                  <c:v>39.886749315510002</c:v>
                </c:pt>
                <c:pt idx="366">
                  <c:v>40.077844198552732</c:v>
                </c:pt>
                <c:pt idx="367">
                  <c:v>40.266776203050647</c:v>
                </c:pt>
                <c:pt idx="368">
                  <c:v>40.453554000687951</c:v>
                </c:pt>
                <c:pt idx="369">
                  <c:v>40.638186695874857</c:v>
                </c:pt>
                <c:pt idx="370">
                  <c:v>40.820683810018238</c:v>
                </c:pt>
                <c:pt idx="371">
                  <c:v>41.001055266038037</c:v>
                </c:pt>
                <c:pt idx="372">
                  <c:v>41.179311373132379</c:v>
                </c:pt>
                <c:pt idx="373">
                  <c:v>41.355462811794837</c:v>
                </c:pt>
                <c:pt idx="374">
                  <c:v>41.529520619086028</c:v>
                </c:pt>
                <c:pt idx="375">
                  <c:v>41.701496174161619</c:v>
                </c:pt>
                <c:pt idx="376">
                  <c:v>41.871401184059224</c:v>
                </c:pt>
                <c:pt idx="377">
                  <c:v>42.039247669744896</c:v>
                </c:pt>
                <c:pt idx="378">
                  <c:v>42.205047952421445</c:v>
                </c:pt>
                <c:pt idx="379">
                  <c:v>42.368814640098442</c:v>
                </c:pt>
                <c:pt idx="380">
                  <c:v>42.530560614425433</c:v>
                </c:pt>
                <c:pt idx="381">
                  <c:v>42.690299017788327</c:v>
                </c:pt>
                <c:pt idx="382">
                  <c:v>42.848043240669021</c:v>
                </c:pt>
                <c:pt idx="383">
                  <c:v>43.003806909268455</c:v>
                </c:pt>
                <c:pt idx="384">
                  <c:v>43.157603873392354</c:v>
                </c:pt>
                <c:pt idx="385">
                  <c:v>43.309448194599128</c:v>
                </c:pt>
                <c:pt idx="386">
                  <c:v>43.459354134609484</c:v>
                </c:pt>
                <c:pt idx="387">
                  <c:v>43.607336143975957</c:v>
                </c:pt>
                <c:pt idx="388">
                  <c:v>43.60748199473683</c:v>
                </c:pt>
                <c:pt idx="389">
                  <c:v>43.607627843616449</c:v>
                </c:pt>
                <c:pt idx="390">
                  <c:v>43.607773690614813</c:v>
                </c:pt>
                <c:pt idx="391">
                  <c:v>43.607919535731945</c:v>
                </c:pt>
                <c:pt idx="392">
                  <c:v>43.608065378967844</c:v>
                </c:pt>
                <c:pt idx="393">
                  <c:v>43.608211220322524</c:v>
                </c:pt>
                <c:pt idx="394">
                  <c:v>43.608357059796013</c:v>
                </c:pt>
                <c:pt idx="395">
                  <c:v>43.608502897388348</c:v>
                </c:pt>
                <c:pt idx="396">
                  <c:v>43.608648733099486</c:v>
                </c:pt>
                <c:pt idx="397">
                  <c:v>43.608794566929475</c:v>
                </c:pt>
                <c:pt idx="398">
                  <c:v>43.60894039887831</c:v>
                </c:pt>
                <c:pt idx="399">
                  <c:v>43.609086228946055</c:v>
                </c:pt>
                <c:pt idx="400">
                  <c:v>43.609232057132672</c:v>
                </c:pt>
                <c:pt idx="401">
                  <c:v>43.609377883438206</c:v>
                </c:pt>
                <c:pt idx="402">
                  <c:v>43.609523707862635</c:v>
                </c:pt>
                <c:pt idx="403">
                  <c:v>43.609669530406009</c:v>
                </c:pt>
                <c:pt idx="404">
                  <c:v>43.609815351068349</c:v>
                </c:pt>
                <c:pt idx="405">
                  <c:v>43.609961169849655</c:v>
                </c:pt>
                <c:pt idx="406">
                  <c:v>43.610106986749919</c:v>
                </c:pt>
                <c:pt idx="407">
                  <c:v>43.610252801769185</c:v>
                </c:pt>
                <c:pt idx="408">
                  <c:v>43.610398614907453</c:v>
                </c:pt>
                <c:pt idx="409">
                  <c:v>43.610544426164743</c:v>
                </c:pt>
                <c:pt idx="410">
                  <c:v>43.610690235541057</c:v>
                </c:pt>
                <c:pt idx="411">
                  <c:v>43.610836043036443</c:v>
                </c:pt>
                <c:pt idx="412">
                  <c:v>43.610981848650887</c:v>
                </c:pt>
                <c:pt idx="413">
                  <c:v>43.61112765238439</c:v>
                </c:pt>
                <c:pt idx="414">
                  <c:v>43.611273454236979</c:v>
                </c:pt>
                <c:pt idx="415">
                  <c:v>43.611419254208712</c:v>
                </c:pt>
                <c:pt idx="416">
                  <c:v>43.611565052299525</c:v>
                </c:pt>
                <c:pt idx="417">
                  <c:v>43.611710848509503</c:v>
                </c:pt>
                <c:pt idx="418">
                  <c:v>43.611856642838632</c:v>
                </c:pt>
                <c:pt idx="419">
                  <c:v>43.612002435286925</c:v>
                </c:pt>
                <c:pt idx="420">
                  <c:v>43.612148225854384</c:v>
                </c:pt>
                <c:pt idx="421">
                  <c:v>43.61229401454105</c:v>
                </c:pt>
                <c:pt idx="422">
                  <c:v>43.61243980134693</c:v>
                </c:pt>
                <c:pt idx="423">
                  <c:v>43.612585586272004</c:v>
                </c:pt>
                <c:pt idx="424">
                  <c:v>43.61273136931635</c:v>
                </c:pt>
                <c:pt idx="425">
                  <c:v>43.612877150479939</c:v>
                </c:pt>
                <c:pt idx="426">
                  <c:v>43.613022929762792</c:v>
                </c:pt>
                <c:pt idx="427">
                  <c:v>43.613168707164945</c:v>
                </c:pt>
                <c:pt idx="428">
                  <c:v>43.61331448268637</c:v>
                </c:pt>
                <c:pt idx="429">
                  <c:v>43.613460256327109</c:v>
                </c:pt>
                <c:pt idx="430">
                  <c:v>43.613606028087183</c:v>
                </c:pt>
                <c:pt idx="431">
                  <c:v>43.613751797966579</c:v>
                </c:pt>
                <c:pt idx="432">
                  <c:v>43.613897565965352</c:v>
                </c:pt>
                <c:pt idx="433">
                  <c:v>43.614043332083476</c:v>
                </c:pt>
                <c:pt idx="434">
                  <c:v>43.614189096320985</c:v>
                </c:pt>
                <c:pt idx="435">
                  <c:v>43.614334858677893</c:v>
                </c:pt>
                <c:pt idx="436">
                  <c:v>43.614480619154207</c:v>
                </c:pt>
                <c:pt idx="437">
                  <c:v>43.61462637774995</c:v>
                </c:pt>
                <c:pt idx="438">
                  <c:v>43.614772134465134</c:v>
                </c:pt>
                <c:pt idx="439">
                  <c:v>43.61491788929979</c:v>
                </c:pt>
                <c:pt idx="440">
                  <c:v>43.615063642253901</c:v>
                </c:pt>
                <c:pt idx="441">
                  <c:v>43.615209393327483</c:v>
                </c:pt>
                <c:pt idx="442">
                  <c:v>43.615355142520578</c:v>
                </c:pt>
                <c:pt idx="443">
                  <c:v>43.615500889833172</c:v>
                </c:pt>
                <c:pt idx="444">
                  <c:v>43.615646635265328</c:v>
                </c:pt>
                <c:pt idx="445">
                  <c:v>43.615792378817005</c:v>
                </c:pt>
                <c:pt idx="446">
                  <c:v>43.615938120488224</c:v>
                </c:pt>
                <c:pt idx="447">
                  <c:v>43.616083860279048</c:v>
                </c:pt>
                <c:pt idx="448">
                  <c:v>43.61622959818942</c:v>
                </c:pt>
                <c:pt idx="449">
                  <c:v>43.616375334219406</c:v>
                </c:pt>
                <c:pt idx="450">
                  <c:v>43.616521068369011</c:v>
                </c:pt>
                <c:pt idx="451">
                  <c:v>43.616666800638242</c:v>
                </c:pt>
                <c:pt idx="452">
                  <c:v>43.616812531027108</c:v>
                </c:pt>
                <c:pt idx="453">
                  <c:v>43.616958259535643</c:v>
                </c:pt>
                <c:pt idx="454">
                  <c:v>43.617103986163833</c:v>
                </c:pt>
                <c:pt idx="455">
                  <c:v>43.617249710911729</c:v>
                </c:pt>
                <c:pt idx="456">
                  <c:v>43.617395433779308</c:v>
                </c:pt>
                <c:pt idx="457">
                  <c:v>43.617541154766627</c:v>
                </c:pt>
                <c:pt idx="458">
                  <c:v>43.617686873873659</c:v>
                </c:pt>
                <c:pt idx="459">
                  <c:v>43.617832591100431</c:v>
                </c:pt>
                <c:pt idx="460">
                  <c:v>43.617978306446972</c:v>
                </c:pt>
                <c:pt idx="461">
                  <c:v>43.618124019913296</c:v>
                </c:pt>
                <c:pt idx="462">
                  <c:v>43.618269731499389</c:v>
                </c:pt>
                <c:pt idx="463">
                  <c:v>43.618415441205293</c:v>
                </c:pt>
                <c:pt idx="464">
                  <c:v>43.618561149031017</c:v>
                </c:pt>
                <c:pt idx="465">
                  <c:v>43.618706854976544</c:v>
                </c:pt>
                <c:pt idx="466">
                  <c:v>43.618852559041947</c:v>
                </c:pt>
                <c:pt idx="467">
                  <c:v>43.618998261227212</c:v>
                </c:pt>
                <c:pt idx="468">
                  <c:v>43.619143961532352</c:v>
                </c:pt>
                <c:pt idx="469">
                  <c:v>43.619289659957374</c:v>
                </c:pt>
                <c:pt idx="470">
                  <c:v>43.619435356502287</c:v>
                </c:pt>
                <c:pt idx="471">
                  <c:v>43.619581051167131</c:v>
                </c:pt>
                <c:pt idx="472">
                  <c:v>43.619726743951915</c:v>
                </c:pt>
                <c:pt idx="473">
                  <c:v>43.619872434856632</c:v>
                </c:pt>
                <c:pt idx="474">
                  <c:v>43.620018123881323</c:v>
                </c:pt>
                <c:pt idx="475">
                  <c:v>43.620163811025989</c:v>
                </c:pt>
                <c:pt idx="476">
                  <c:v>43.620309496290638</c:v>
                </c:pt>
                <c:pt idx="477">
                  <c:v>43.62045517967529</c:v>
                </c:pt>
                <c:pt idx="478">
                  <c:v>43.620600861179973</c:v>
                </c:pt>
                <c:pt idx="479">
                  <c:v>43.620746540804689</c:v>
                </c:pt>
                <c:pt idx="480">
                  <c:v>43.62089221854945</c:v>
                </c:pt>
                <c:pt idx="481">
                  <c:v>43.621037894414272</c:v>
                </c:pt>
                <c:pt idx="482">
                  <c:v>43.621183568399175</c:v>
                </c:pt>
                <c:pt idx="483">
                  <c:v>43.62132924050416</c:v>
                </c:pt>
                <c:pt idx="484">
                  <c:v>43.621474910729241</c:v>
                </c:pt>
                <c:pt idx="485">
                  <c:v>43.621620579074481</c:v>
                </c:pt>
                <c:pt idx="486">
                  <c:v>43.621766245539831</c:v>
                </c:pt>
                <c:pt idx="487">
                  <c:v>43.621911910125348</c:v>
                </c:pt>
                <c:pt idx="488">
                  <c:v>43.622057572831011</c:v>
                </c:pt>
                <c:pt idx="489">
                  <c:v>43.622203233656862</c:v>
                </c:pt>
                <c:pt idx="490">
                  <c:v>43.622348892602908</c:v>
                </c:pt>
                <c:pt idx="491">
                  <c:v>43.622494549669156</c:v>
                </c:pt>
                <c:pt idx="492">
                  <c:v>43.622640204855628</c:v>
                </c:pt>
                <c:pt idx="493">
                  <c:v>43.622785858162338</c:v>
                </c:pt>
                <c:pt idx="494">
                  <c:v>43.622931509589293</c:v>
                </c:pt>
                <c:pt idx="495">
                  <c:v>43.623077159136514</c:v>
                </c:pt>
                <c:pt idx="496">
                  <c:v>43.62322280680403</c:v>
                </c:pt>
                <c:pt idx="497">
                  <c:v>43.623368452591826</c:v>
                </c:pt>
                <c:pt idx="498">
                  <c:v>43.623514096499946</c:v>
                </c:pt>
                <c:pt idx="499">
                  <c:v>43.623659738528382</c:v>
                </c:pt>
                <c:pt idx="500">
                  <c:v>43.623805378677147</c:v>
                </c:pt>
                <c:pt idx="501">
                  <c:v>43.623951016946265</c:v>
                </c:pt>
                <c:pt idx="502">
                  <c:v>43.624096653335762</c:v>
                </c:pt>
                <c:pt idx="503">
                  <c:v>43.62424228784564</c:v>
                </c:pt>
                <c:pt idx="504">
                  <c:v>43.624387920475904</c:v>
                </c:pt>
                <c:pt idx="505">
                  <c:v>43.62453355122657</c:v>
                </c:pt>
                <c:pt idx="506">
                  <c:v>43.624679180097708</c:v>
                </c:pt>
                <c:pt idx="507">
                  <c:v>43.62482480708924</c:v>
                </c:pt>
                <c:pt idx="508">
                  <c:v>43.624970432201238</c:v>
                </c:pt>
                <c:pt idx="509">
                  <c:v>43.625116055433708</c:v>
                </c:pt>
                <c:pt idx="510">
                  <c:v>43.625261676786671</c:v>
                </c:pt>
                <c:pt idx="511">
                  <c:v>43.625407296260128</c:v>
                </c:pt>
                <c:pt idx="512">
                  <c:v>43.625552913854079</c:v>
                </c:pt>
                <c:pt idx="513">
                  <c:v>43.625698529568552</c:v>
                </c:pt>
                <c:pt idx="514">
                  <c:v>43.625844143403604</c:v>
                </c:pt>
                <c:pt idx="515">
                  <c:v>43.625989755359178</c:v>
                </c:pt>
                <c:pt idx="516">
                  <c:v>43.626135365435324</c:v>
                </c:pt>
                <c:pt idx="517">
                  <c:v>43.626280973632078</c:v>
                </c:pt>
                <c:pt idx="518">
                  <c:v>43.626426579949396</c:v>
                </c:pt>
                <c:pt idx="519">
                  <c:v>43.626572184387378</c:v>
                </c:pt>
                <c:pt idx="520">
                  <c:v>43.626717786945925</c:v>
                </c:pt>
                <c:pt idx="521">
                  <c:v>43.626863387625178</c:v>
                </c:pt>
                <c:pt idx="522">
                  <c:v>43.627008986425047</c:v>
                </c:pt>
                <c:pt idx="523">
                  <c:v>43.627154583345593</c:v>
                </c:pt>
                <c:pt idx="524">
                  <c:v>43.627300178386825</c:v>
                </c:pt>
                <c:pt idx="525">
                  <c:v>43.627445771548764</c:v>
                </c:pt>
                <c:pt idx="526">
                  <c:v>43.627591362831431</c:v>
                </c:pt>
                <c:pt idx="527">
                  <c:v>43.627736952234805</c:v>
                </c:pt>
                <c:pt idx="528">
                  <c:v>43.627882539758929</c:v>
                </c:pt>
                <c:pt idx="529">
                  <c:v>43.628028125403809</c:v>
                </c:pt>
                <c:pt idx="530">
                  <c:v>43.628173709169467</c:v>
                </c:pt>
                <c:pt idx="531">
                  <c:v>43.628319291055895</c:v>
                </c:pt>
                <c:pt idx="532">
                  <c:v>43.628464871063144</c:v>
                </c:pt>
                <c:pt idx="533">
                  <c:v>43.628610449191207</c:v>
                </c:pt>
                <c:pt idx="534">
                  <c:v>43.628756025440111</c:v>
                </c:pt>
                <c:pt idx="535">
                  <c:v>43.628901599809858</c:v>
                </c:pt>
                <c:pt idx="536">
                  <c:v>43.629047172300439</c:v>
                </c:pt>
                <c:pt idx="537">
                  <c:v>43.62919274291194</c:v>
                </c:pt>
                <c:pt idx="538">
                  <c:v>43.62933831164429</c:v>
                </c:pt>
                <c:pt idx="539">
                  <c:v>43.629483878497545</c:v>
                </c:pt>
                <c:pt idx="540">
                  <c:v>43.629629443471721</c:v>
                </c:pt>
                <c:pt idx="541">
                  <c:v>43.629775006566845</c:v>
                </c:pt>
                <c:pt idx="542">
                  <c:v>43.629920567782897</c:v>
                </c:pt>
                <c:pt idx="543">
                  <c:v>43.630066127119925</c:v>
                </c:pt>
                <c:pt idx="544">
                  <c:v>43.63021168457793</c:v>
                </c:pt>
                <c:pt idx="545">
                  <c:v>43.630357240156933</c:v>
                </c:pt>
                <c:pt idx="546">
                  <c:v>43.630502793856891</c:v>
                </c:pt>
                <c:pt idx="547">
                  <c:v>43.630648345677898</c:v>
                </c:pt>
                <c:pt idx="548">
                  <c:v>43.630793895619959</c:v>
                </c:pt>
                <c:pt idx="549">
                  <c:v>43.630939443683054</c:v>
                </c:pt>
                <c:pt idx="550">
                  <c:v>43.631084989867205</c:v>
                </c:pt>
                <c:pt idx="551">
                  <c:v>43.631230534172424</c:v>
                </c:pt>
                <c:pt idx="552">
                  <c:v>43.631376076598762</c:v>
                </c:pt>
                <c:pt idx="553">
                  <c:v>43.631521617146205</c:v>
                </c:pt>
                <c:pt idx="554">
                  <c:v>43.631667155814739</c:v>
                </c:pt>
                <c:pt idx="555">
                  <c:v>43.631812692604434</c:v>
                </c:pt>
                <c:pt idx="556">
                  <c:v>43.63195822751527</c:v>
                </c:pt>
                <c:pt idx="557">
                  <c:v>43.632103760547267</c:v>
                </c:pt>
                <c:pt idx="558">
                  <c:v>43.632249291700454</c:v>
                </c:pt>
                <c:pt idx="559">
                  <c:v>43.632394820974831</c:v>
                </c:pt>
                <c:pt idx="560">
                  <c:v>43.632540348370398</c:v>
                </c:pt>
                <c:pt idx="561">
                  <c:v>43.632685873887198</c:v>
                </c:pt>
                <c:pt idx="562">
                  <c:v>43.632831397525266</c:v>
                </c:pt>
                <c:pt idx="563">
                  <c:v>43.632976919284545</c:v>
                </c:pt>
                <c:pt idx="564">
                  <c:v>43.633122439165113</c:v>
                </c:pt>
                <c:pt idx="565">
                  <c:v>43.633267957166936</c:v>
                </c:pt>
                <c:pt idx="566">
                  <c:v>43.633413473290069</c:v>
                </c:pt>
                <c:pt idx="567">
                  <c:v>43.633558987534514</c:v>
                </c:pt>
                <c:pt idx="568">
                  <c:v>43.633704499900269</c:v>
                </c:pt>
                <c:pt idx="569">
                  <c:v>43.633850010387377</c:v>
                </c:pt>
                <c:pt idx="570">
                  <c:v>43.633995518995818</c:v>
                </c:pt>
                <c:pt idx="571">
                  <c:v>43.634141025725654</c:v>
                </c:pt>
                <c:pt idx="572">
                  <c:v>43.634286530576858</c:v>
                </c:pt>
                <c:pt idx="573">
                  <c:v>43.634432033549452</c:v>
                </c:pt>
                <c:pt idx="574">
                  <c:v>43.634577534643455</c:v>
                </c:pt>
                <c:pt idx="575">
                  <c:v>43.63472303385889</c:v>
                </c:pt>
                <c:pt idx="576">
                  <c:v>43.634868531195778</c:v>
                </c:pt>
                <c:pt idx="577">
                  <c:v>43.635014026654076</c:v>
                </c:pt>
                <c:pt idx="578">
                  <c:v>43.635159520233863</c:v>
                </c:pt>
                <c:pt idx="579">
                  <c:v>43.635305011935145</c:v>
                </c:pt>
                <c:pt idx="580">
                  <c:v>43.63545050175793</c:v>
                </c:pt>
                <c:pt idx="581">
                  <c:v>43.635595989702203</c:v>
                </c:pt>
                <c:pt idx="582">
                  <c:v>43.635741475768015</c:v>
                </c:pt>
                <c:pt idx="583">
                  <c:v>43.635886959955378</c:v>
                </c:pt>
                <c:pt idx="584">
                  <c:v>43.636032442264295</c:v>
                </c:pt>
                <c:pt idx="585">
                  <c:v>43.63617792269477</c:v>
                </c:pt>
                <c:pt idx="586">
                  <c:v>43.63632340124682</c:v>
                </c:pt>
                <c:pt idx="587">
                  <c:v>43.636468877920493</c:v>
                </c:pt>
                <c:pt idx="588">
                  <c:v>43.63661435271576</c:v>
                </c:pt>
                <c:pt idx="589">
                  <c:v>43.636759825632652</c:v>
                </c:pt>
                <c:pt idx="590">
                  <c:v>43.63690529667123</c:v>
                </c:pt>
                <c:pt idx="591">
                  <c:v>43.637050765831411</c:v>
                </c:pt>
                <c:pt idx="592">
                  <c:v>43.637196233113286</c:v>
                </c:pt>
                <c:pt idx="593">
                  <c:v>43.637341698516863</c:v>
                </c:pt>
                <c:pt idx="594">
                  <c:v>43.637487162042106</c:v>
                </c:pt>
                <c:pt idx="595">
                  <c:v>43.637632623689093</c:v>
                </c:pt>
                <c:pt idx="596">
                  <c:v>43.63777808345781</c:v>
                </c:pt>
                <c:pt idx="597">
                  <c:v>43.63792354134825</c:v>
                </c:pt>
                <c:pt idx="598">
                  <c:v>43.63806899736047</c:v>
                </c:pt>
                <c:pt idx="599">
                  <c:v>43.63821445149447</c:v>
                </c:pt>
                <c:pt idx="600">
                  <c:v>43.638359903750235</c:v>
                </c:pt>
                <c:pt idx="601">
                  <c:v>43.638505354127808</c:v>
                </c:pt>
                <c:pt idx="602">
                  <c:v>43.638650802627204</c:v>
                </c:pt>
                <c:pt idx="603">
                  <c:v>43.638796249248436</c:v>
                </c:pt>
                <c:pt idx="604">
                  <c:v>43.638941693991484</c:v>
                </c:pt>
                <c:pt idx="605">
                  <c:v>43.639087136856432</c:v>
                </c:pt>
                <c:pt idx="606">
                  <c:v>43.63923257784321</c:v>
                </c:pt>
                <c:pt idx="607">
                  <c:v>43.639378016951895</c:v>
                </c:pt>
                <c:pt idx="608">
                  <c:v>43.639523454182488</c:v>
                </c:pt>
                <c:pt idx="609">
                  <c:v>43.63966888953501</c:v>
                </c:pt>
                <c:pt idx="610">
                  <c:v>43.63981432300946</c:v>
                </c:pt>
                <c:pt idx="611">
                  <c:v>43.639959754605847</c:v>
                </c:pt>
                <c:pt idx="612">
                  <c:v>43.640105184324213</c:v>
                </c:pt>
                <c:pt idx="613">
                  <c:v>43.640250612164515</c:v>
                </c:pt>
                <c:pt idx="614">
                  <c:v>43.640396038126838</c:v>
                </c:pt>
                <c:pt idx="615">
                  <c:v>43.640541462211161</c:v>
                </c:pt>
                <c:pt idx="616">
                  <c:v>43.640686884417505</c:v>
                </c:pt>
                <c:pt idx="617">
                  <c:v>43.640832304745885</c:v>
                </c:pt>
                <c:pt idx="618">
                  <c:v>43.640977723196301</c:v>
                </c:pt>
                <c:pt idx="619">
                  <c:v>43.641123139768808</c:v>
                </c:pt>
                <c:pt idx="620">
                  <c:v>43.641268554463373</c:v>
                </c:pt>
                <c:pt idx="621">
                  <c:v>43.641413967280023</c:v>
                </c:pt>
                <c:pt idx="622">
                  <c:v>43.641559378218773</c:v>
                </c:pt>
                <c:pt idx="623">
                  <c:v>43.641704787279664</c:v>
                </c:pt>
                <c:pt idx="624">
                  <c:v>43.641850194462684</c:v>
                </c:pt>
                <c:pt idx="625">
                  <c:v>43.64199559976786</c:v>
                </c:pt>
                <c:pt idx="626">
                  <c:v>43.642141003195185</c:v>
                </c:pt>
                <c:pt idx="627">
                  <c:v>43.642286404744716</c:v>
                </c:pt>
                <c:pt idx="628">
                  <c:v>43.642431804416411</c:v>
                </c:pt>
                <c:pt idx="629">
                  <c:v>43.64257720221034</c:v>
                </c:pt>
                <c:pt idx="630">
                  <c:v>43.642722598126461</c:v>
                </c:pt>
                <c:pt idx="631">
                  <c:v>43.642867992164845</c:v>
                </c:pt>
                <c:pt idx="632">
                  <c:v>43.643013384325478</c:v>
                </c:pt>
                <c:pt idx="633">
                  <c:v>43.643158774608366</c:v>
                </c:pt>
                <c:pt idx="634">
                  <c:v>43.643304163013532</c:v>
                </c:pt>
                <c:pt idx="635">
                  <c:v>43.643449549540989</c:v>
                </c:pt>
                <c:pt idx="636">
                  <c:v>43.64359493419078</c:v>
                </c:pt>
                <c:pt idx="637">
                  <c:v>43.643740316962898</c:v>
                </c:pt>
                <c:pt idx="638">
                  <c:v>43.643885697857314</c:v>
                </c:pt>
                <c:pt idx="639">
                  <c:v>43.644031076874128</c:v>
                </c:pt>
                <c:pt idx="640">
                  <c:v>43.644176454013291</c:v>
                </c:pt>
                <c:pt idx="641">
                  <c:v>43.644321829274837</c:v>
                </c:pt>
                <c:pt idx="642">
                  <c:v>43.644467202658781</c:v>
                </c:pt>
                <c:pt idx="643">
                  <c:v>43.64461257416513</c:v>
                </c:pt>
                <c:pt idx="644">
                  <c:v>43.644757943793898</c:v>
                </c:pt>
                <c:pt idx="645">
                  <c:v>43.6449033115451</c:v>
                </c:pt>
                <c:pt idx="646">
                  <c:v>43.645048677418785</c:v>
                </c:pt>
                <c:pt idx="647">
                  <c:v>43.645194041414932</c:v>
                </c:pt>
                <c:pt idx="648">
                  <c:v>43.645339403533541</c:v>
                </c:pt>
                <c:pt idx="649">
                  <c:v>43.645484763774668</c:v>
                </c:pt>
                <c:pt idx="650">
                  <c:v>43.645630122138336</c:v>
                </c:pt>
                <c:pt idx="651">
                  <c:v>43.645775478624479</c:v>
                </c:pt>
                <c:pt idx="652">
                  <c:v>43.645920833233184</c:v>
                </c:pt>
                <c:pt idx="653">
                  <c:v>43.646066185964436</c:v>
                </c:pt>
                <c:pt idx="654">
                  <c:v>43.646211536818271</c:v>
                </c:pt>
                <c:pt idx="655">
                  <c:v>43.646356885794688</c:v>
                </c:pt>
                <c:pt idx="656">
                  <c:v>43.646502232893731</c:v>
                </c:pt>
                <c:pt idx="657">
                  <c:v>43.646647578115349</c:v>
                </c:pt>
                <c:pt idx="658">
                  <c:v>43.6467929214596</c:v>
                </c:pt>
                <c:pt idx="659">
                  <c:v>43.646938262926511</c:v>
                </c:pt>
                <c:pt idx="660">
                  <c:v>43.647083602516062</c:v>
                </c:pt>
                <c:pt idx="661">
                  <c:v>43.647228940228302</c:v>
                </c:pt>
                <c:pt idx="662">
                  <c:v>43.647374276063218</c:v>
                </c:pt>
                <c:pt idx="663">
                  <c:v>43.647519610020844</c:v>
                </c:pt>
                <c:pt idx="664">
                  <c:v>43.647664942101194</c:v>
                </c:pt>
                <c:pt idx="665">
                  <c:v>43.647810272304241</c:v>
                </c:pt>
                <c:pt idx="666">
                  <c:v>43.647955600630056</c:v>
                </c:pt>
                <c:pt idx="667">
                  <c:v>43.648100927078644</c:v>
                </c:pt>
                <c:pt idx="668">
                  <c:v>43.648246251649979</c:v>
                </c:pt>
                <c:pt idx="669">
                  <c:v>43.648391574344124</c:v>
                </c:pt>
                <c:pt idx="670">
                  <c:v>43.648536895161044</c:v>
                </c:pt>
                <c:pt idx="671">
                  <c:v>43.648682214100823</c:v>
                </c:pt>
                <c:pt idx="672">
                  <c:v>43.648827531163384</c:v>
                </c:pt>
                <c:pt idx="673">
                  <c:v>43.648972846348819</c:v>
                </c:pt>
                <c:pt idx="674">
                  <c:v>43.649118159657142</c:v>
                </c:pt>
                <c:pt idx="675">
                  <c:v>43.649263471088283</c:v>
                </c:pt>
                <c:pt idx="676">
                  <c:v>43.649408780642354</c:v>
                </c:pt>
                <c:pt idx="677">
                  <c:v>43.649554088319292</c:v>
                </c:pt>
                <c:pt idx="678">
                  <c:v>43.649699394119189</c:v>
                </c:pt>
                <c:pt idx="679">
                  <c:v>43.649844698042003</c:v>
                </c:pt>
                <c:pt idx="680">
                  <c:v>43.649990000087783</c:v>
                </c:pt>
                <c:pt idx="681">
                  <c:v>43.650135300256501</c:v>
                </c:pt>
                <c:pt idx="682">
                  <c:v>43.650280598548186</c:v>
                </c:pt>
                <c:pt idx="683">
                  <c:v>43.650425894962893</c:v>
                </c:pt>
                <c:pt idx="684">
                  <c:v>43.650571189500589</c:v>
                </c:pt>
                <c:pt idx="685">
                  <c:v>43.650716482161336</c:v>
                </c:pt>
                <c:pt idx="686">
                  <c:v>43.650861772945078</c:v>
                </c:pt>
                <c:pt idx="687">
                  <c:v>43.651007061851885</c:v>
                </c:pt>
                <c:pt idx="688">
                  <c:v>43.651152348881766</c:v>
                </c:pt>
                <c:pt idx="689">
                  <c:v>43.651297634034705</c:v>
                </c:pt>
                <c:pt idx="690">
                  <c:v>43.651442917310732</c:v>
                </c:pt>
                <c:pt idx="691">
                  <c:v>43.651588198709888</c:v>
                </c:pt>
                <c:pt idx="692">
                  <c:v>43.65173347823216</c:v>
                </c:pt>
                <c:pt idx="693">
                  <c:v>43.651878755877561</c:v>
                </c:pt>
                <c:pt idx="694">
                  <c:v>43.652024031646121</c:v>
                </c:pt>
                <c:pt idx="695">
                  <c:v>43.652169305537846</c:v>
                </c:pt>
                <c:pt idx="696">
                  <c:v>43.652314577552772</c:v>
                </c:pt>
                <c:pt idx="697">
                  <c:v>43.652459847690857</c:v>
                </c:pt>
                <c:pt idx="698">
                  <c:v>43.652605115952156</c:v>
                </c:pt>
                <c:pt idx="699">
                  <c:v>43.652750382336706</c:v>
                </c:pt>
                <c:pt idx="700">
                  <c:v>43.65289564684447</c:v>
                </c:pt>
                <c:pt idx="701">
                  <c:v>43.653040909475507</c:v>
                </c:pt>
                <c:pt idx="702">
                  <c:v>43.653186170229787</c:v>
                </c:pt>
                <c:pt idx="703">
                  <c:v>43.653331429107368</c:v>
                </c:pt>
                <c:pt idx="704">
                  <c:v>43.653476686108235</c:v>
                </c:pt>
                <c:pt idx="705">
                  <c:v>43.653621941232416</c:v>
                </c:pt>
                <c:pt idx="706">
                  <c:v>43.653767194479919</c:v>
                </c:pt>
                <c:pt idx="707">
                  <c:v>43.653912445850764</c:v>
                </c:pt>
                <c:pt idx="708">
                  <c:v>43.654057695344953</c:v>
                </c:pt>
                <c:pt idx="709">
                  <c:v>43.654202942962542</c:v>
                </c:pt>
                <c:pt idx="710">
                  <c:v>43.654348188703501</c:v>
                </c:pt>
                <c:pt idx="711">
                  <c:v>43.65449343256784</c:v>
                </c:pt>
                <c:pt idx="712">
                  <c:v>43.654638674555613</c:v>
                </c:pt>
                <c:pt idx="713">
                  <c:v>43.654783914666822</c:v>
                </c:pt>
                <c:pt idx="714">
                  <c:v>43.654929152901431</c:v>
                </c:pt>
                <c:pt idx="715">
                  <c:v>43.655074389259525</c:v>
                </c:pt>
                <c:pt idx="716">
                  <c:v>43.655219623741097</c:v>
                </c:pt>
                <c:pt idx="717">
                  <c:v>43.655364856346132</c:v>
                </c:pt>
                <c:pt idx="718">
                  <c:v>43.655510087074674</c:v>
                </c:pt>
                <c:pt idx="719">
                  <c:v>43.655655315926715</c:v>
                </c:pt>
                <c:pt idx="720">
                  <c:v>43.655800542902313</c:v>
                </c:pt>
                <c:pt idx="721">
                  <c:v>43.655945768001438</c:v>
                </c:pt>
                <c:pt idx="722">
                  <c:v>43.656090991224133</c:v>
                </c:pt>
                <c:pt idx="723">
                  <c:v>43.656236212570391</c:v>
                </c:pt>
                <c:pt idx="724">
                  <c:v>43.656381432040241</c:v>
                </c:pt>
                <c:pt idx="725">
                  <c:v>43.65652664963369</c:v>
                </c:pt>
                <c:pt idx="726">
                  <c:v>43.656671865350745</c:v>
                </c:pt>
                <c:pt idx="727">
                  <c:v>43.656817079191441</c:v>
                </c:pt>
                <c:pt idx="728">
                  <c:v>43.656962291155772</c:v>
                </c:pt>
                <c:pt idx="729">
                  <c:v>43.657107501243772</c:v>
                </c:pt>
                <c:pt idx="730">
                  <c:v>43.657252709455463</c:v>
                </c:pt>
                <c:pt idx="731">
                  <c:v>43.657397915790831</c:v>
                </c:pt>
                <c:pt idx="732">
                  <c:v>43.657543120249883</c:v>
                </c:pt>
                <c:pt idx="733">
                  <c:v>43.657688322832662</c:v>
                </c:pt>
                <c:pt idx="734">
                  <c:v>43.657833523539182</c:v>
                </c:pt>
                <c:pt idx="735">
                  <c:v>43.657978722369428</c:v>
                </c:pt>
                <c:pt idx="736">
                  <c:v>43.658123919323465</c:v>
                </c:pt>
                <c:pt idx="737">
                  <c:v>43.658269114401257</c:v>
                </c:pt>
                <c:pt idx="738">
                  <c:v>43.658414307602847</c:v>
                </c:pt>
                <c:pt idx="739">
                  <c:v>43.658559498928241</c:v>
                </c:pt>
                <c:pt idx="740">
                  <c:v>43.658704688377419</c:v>
                </c:pt>
                <c:pt idx="741">
                  <c:v>43.658849875950466</c:v>
                </c:pt>
                <c:pt idx="742">
                  <c:v>43.658995061647367</c:v>
                </c:pt>
                <c:pt idx="743">
                  <c:v>43.659140245468123</c:v>
                </c:pt>
                <c:pt idx="744">
                  <c:v>43.65928542741274</c:v>
                </c:pt>
                <c:pt idx="745">
                  <c:v>43.659430607481269</c:v>
                </c:pt>
                <c:pt idx="746">
                  <c:v>43.659575785673709</c:v>
                </c:pt>
                <c:pt idx="747">
                  <c:v>43.65972096199004</c:v>
                </c:pt>
                <c:pt idx="748">
                  <c:v>43.659866136430324</c:v>
                </c:pt>
                <c:pt idx="749">
                  <c:v>43.660011308994569</c:v>
                </c:pt>
                <c:pt idx="750">
                  <c:v>43.660156479682776</c:v>
                </c:pt>
                <c:pt idx="751">
                  <c:v>43.660301648494944</c:v>
                </c:pt>
                <c:pt idx="752">
                  <c:v>43.660446815431094</c:v>
                </c:pt>
                <c:pt idx="753">
                  <c:v>43.660591980491276</c:v>
                </c:pt>
                <c:pt idx="754">
                  <c:v>43.66073714367549</c:v>
                </c:pt>
                <c:pt idx="755">
                  <c:v>43.660882304983716</c:v>
                </c:pt>
                <c:pt idx="756">
                  <c:v>43.661027464416001</c:v>
                </c:pt>
                <c:pt idx="757">
                  <c:v>43.661172621972369</c:v>
                </c:pt>
                <c:pt idx="758">
                  <c:v>43.661317777652798</c:v>
                </c:pt>
                <c:pt idx="759">
                  <c:v>43.661462931457329</c:v>
                </c:pt>
                <c:pt idx="760">
                  <c:v>43.661608083385971</c:v>
                </c:pt>
                <c:pt idx="761">
                  <c:v>43.661753233438723</c:v>
                </c:pt>
                <c:pt idx="762">
                  <c:v>43.661898381615629</c:v>
                </c:pt>
                <c:pt idx="763">
                  <c:v>43.66204352791668</c:v>
                </c:pt>
                <c:pt idx="764">
                  <c:v>43.662188672341919</c:v>
                </c:pt>
                <c:pt idx="765">
                  <c:v>43.662333814891319</c:v>
                </c:pt>
                <c:pt idx="766">
                  <c:v>43.662478955564922</c:v>
                </c:pt>
                <c:pt idx="767">
                  <c:v>43.662624094362734</c:v>
                </c:pt>
                <c:pt idx="768">
                  <c:v>43.662769231284784</c:v>
                </c:pt>
                <c:pt idx="769">
                  <c:v>43.662914366331066</c:v>
                </c:pt>
                <c:pt idx="770">
                  <c:v>43.663059499501585</c:v>
                </c:pt>
                <c:pt idx="771">
                  <c:v>43.663204630796415</c:v>
                </c:pt>
                <c:pt idx="772">
                  <c:v>43.663349760215482</c:v>
                </c:pt>
                <c:pt idx="773">
                  <c:v>43.663494887758873</c:v>
                </c:pt>
                <c:pt idx="774">
                  <c:v>43.663640013426573</c:v>
                </c:pt>
                <c:pt idx="775">
                  <c:v>43.663785137218589</c:v>
                </c:pt>
                <c:pt idx="776">
                  <c:v>43.663930259134958</c:v>
                </c:pt>
                <c:pt idx="777">
                  <c:v>43.664075379175664</c:v>
                </c:pt>
                <c:pt idx="778">
                  <c:v>43.664220497340779</c:v>
                </c:pt>
                <c:pt idx="779">
                  <c:v>43.664365613630238</c:v>
                </c:pt>
                <c:pt idx="780">
                  <c:v>43.664510728044142</c:v>
                </c:pt>
                <c:pt idx="781">
                  <c:v>43.664655840582448</c:v>
                </c:pt>
                <c:pt idx="782">
                  <c:v>43.664800951245169</c:v>
                </c:pt>
                <c:pt idx="783">
                  <c:v>43.664946060032328</c:v>
                </c:pt>
                <c:pt idx="784">
                  <c:v>43.665091166943967</c:v>
                </c:pt>
                <c:pt idx="785">
                  <c:v>43.665236271980071</c:v>
                </c:pt>
                <c:pt idx="786">
                  <c:v>43.665381375140633</c:v>
                </c:pt>
                <c:pt idx="787">
                  <c:v>43.66552647642574</c:v>
                </c:pt>
                <c:pt idx="788">
                  <c:v>43.66567157583534</c:v>
                </c:pt>
                <c:pt idx="789">
                  <c:v>43.66581667336947</c:v>
                </c:pt>
                <c:pt idx="790">
                  <c:v>43.665961769028151</c:v>
                </c:pt>
                <c:pt idx="791">
                  <c:v>43.666106862811397</c:v>
                </c:pt>
                <c:pt idx="792">
                  <c:v>43.666251954719201</c:v>
                </c:pt>
                <c:pt idx="793">
                  <c:v>43.666397044751605</c:v>
                </c:pt>
                <c:pt idx="794">
                  <c:v>43.666542132908603</c:v>
                </c:pt>
                <c:pt idx="795">
                  <c:v>43.666687219190237</c:v>
                </c:pt>
                <c:pt idx="796">
                  <c:v>43.666832303596479</c:v>
                </c:pt>
                <c:pt idx="797">
                  <c:v>43.666977386127385</c:v>
                </c:pt>
                <c:pt idx="798">
                  <c:v>43.667122466782963</c:v>
                </c:pt>
                <c:pt idx="799">
                  <c:v>43.667267545563206</c:v>
                </c:pt>
                <c:pt idx="800">
                  <c:v>43.667412622468127</c:v>
                </c:pt>
                <c:pt idx="801">
                  <c:v>43.667557697497777</c:v>
                </c:pt>
                <c:pt idx="802">
                  <c:v>43.667702770652134</c:v>
                </c:pt>
                <c:pt idx="803">
                  <c:v>43.66784784193122</c:v>
                </c:pt>
                <c:pt idx="804">
                  <c:v>43.66799291133507</c:v>
                </c:pt>
                <c:pt idx="805">
                  <c:v>43.668137978863676</c:v>
                </c:pt>
                <c:pt idx="806">
                  <c:v>43.668283044517061</c:v>
                </c:pt>
                <c:pt idx="807">
                  <c:v>43.668428108295238</c:v>
                </c:pt>
                <c:pt idx="808">
                  <c:v>43.668573170198215</c:v>
                </c:pt>
                <c:pt idx="809">
                  <c:v>43.66871823022602</c:v>
                </c:pt>
                <c:pt idx="810">
                  <c:v>43.668863288378638</c:v>
                </c:pt>
                <c:pt idx="811">
                  <c:v>43.66900834465612</c:v>
                </c:pt>
                <c:pt idx="812">
                  <c:v>43.66915339905848</c:v>
                </c:pt>
                <c:pt idx="813">
                  <c:v>43.669298451585718</c:v>
                </c:pt>
                <c:pt idx="814">
                  <c:v>43.669443502237847</c:v>
                </c:pt>
                <c:pt idx="815">
                  <c:v>43.669588551014876</c:v>
                </c:pt>
                <c:pt idx="816">
                  <c:v>43.669733597916839</c:v>
                </c:pt>
                <c:pt idx="817">
                  <c:v>43.66987864294375</c:v>
                </c:pt>
                <c:pt idx="818">
                  <c:v>43.670023686095597</c:v>
                </c:pt>
                <c:pt idx="819">
                  <c:v>43.670168727372399</c:v>
                </c:pt>
                <c:pt idx="820">
                  <c:v>43.670313766774214</c:v>
                </c:pt>
                <c:pt idx="821">
                  <c:v>43.670458804301006</c:v>
                </c:pt>
                <c:pt idx="822">
                  <c:v>43.670603839952818</c:v>
                </c:pt>
                <c:pt idx="823">
                  <c:v>43.670748873729643</c:v>
                </c:pt>
                <c:pt idx="824">
                  <c:v>43.670893905631509</c:v>
                </c:pt>
                <c:pt idx="825">
                  <c:v>43.67103893565843</c:v>
                </c:pt>
                <c:pt idx="826">
                  <c:v>43.671183963810414</c:v>
                </c:pt>
                <c:pt idx="827">
                  <c:v>43.671328990087503</c:v>
                </c:pt>
                <c:pt idx="828">
                  <c:v>43.671474014489668</c:v>
                </c:pt>
                <c:pt idx="829">
                  <c:v>43.67161903701696</c:v>
                </c:pt>
                <c:pt idx="830">
                  <c:v>43.67176405766935</c:v>
                </c:pt>
                <c:pt idx="831">
                  <c:v>43.671909076446909</c:v>
                </c:pt>
                <c:pt idx="832">
                  <c:v>43.67205409334963</c:v>
                </c:pt>
                <c:pt idx="833">
                  <c:v>43.672199108377498</c:v>
                </c:pt>
                <c:pt idx="834">
                  <c:v>43.67234412153055</c:v>
                </c:pt>
                <c:pt idx="835">
                  <c:v>43.672489132808813</c:v>
                </c:pt>
                <c:pt idx="836">
                  <c:v>43.672634142212296</c:v>
                </c:pt>
                <c:pt idx="837">
                  <c:v>43.672779149740997</c:v>
                </c:pt>
                <c:pt idx="838">
                  <c:v>43.672924155394952</c:v>
                </c:pt>
                <c:pt idx="839">
                  <c:v>43.673069159174155</c:v>
                </c:pt>
                <c:pt idx="840">
                  <c:v>43.673214161078626</c:v>
                </c:pt>
                <c:pt idx="841">
                  <c:v>43.673359161108394</c:v>
                </c:pt>
                <c:pt idx="842">
                  <c:v>43.673504159263466</c:v>
                </c:pt>
                <c:pt idx="843">
                  <c:v>43.673649155543835</c:v>
                </c:pt>
                <c:pt idx="844">
                  <c:v>43.673794149949558</c:v>
                </c:pt>
                <c:pt idx="845">
                  <c:v>43.673939142480613</c:v>
                </c:pt>
                <c:pt idx="846">
                  <c:v>43.674084133137022</c:v>
                </c:pt>
                <c:pt idx="847">
                  <c:v>43.674229121918827</c:v>
                </c:pt>
                <c:pt idx="848">
                  <c:v>43.674374108825987</c:v>
                </c:pt>
                <c:pt idx="849">
                  <c:v>43.674519093858578</c:v>
                </c:pt>
                <c:pt idx="850">
                  <c:v>43.67466407701658</c:v>
                </c:pt>
                <c:pt idx="851">
                  <c:v>43.674809058300006</c:v>
                </c:pt>
                <c:pt idx="852">
                  <c:v>43.674954037708879</c:v>
                </c:pt>
                <c:pt idx="853">
                  <c:v>43.675099015243212</c:v>
                </c:pt>
                <c:pt idx="854">
                  <c:v>43.675243990903027</c:v>
                </c:pt>
                <c:pt idx="855">
                  <c:v>43.675388964688324</c:v>
                </c:pt>
                <c:pt idx="856">
                  <c:v>43.675533936599138</c:v>
                </c:pt>
                <c:pt idx="857">
                  <c:v>43.675678906635454</c:v>
                </c:pt>
                <c:pt idx="858">
                  <c:v>43.675823874797295</c:v>
                </c:pt>
                <c:pt idx="859">
                  <c:v>43.675968841084725</c:v>
                </c:pt>
                <c:pt idx="860">
                  <c:v>43.676113805497707</c:v>
                </c:pt>
                <c:pt idx="861">
                  <c:v>43.676258768036242</c:v>
                </c:pt>
                <c:pt idx="862">
                  <c:v>43.676403728700386</c:v>
                </c:pt>
                <c:pt idx="863">
                  <c:v>43.676548687490126</c:v>
                </c:pt>
                <c:pt idx="864">
                  <c:v>43.676693644405503</c:v>
                </c:pt>
                <c:pt idx="865">
                  <c:v>43.676838599446512</c:v>
                </c:pt>
                <c:pt idx="866">
                  <c:v>43.676983552613159</c:v>
                </c:pt>
                <c:pt idx="867">
                  <c:v>43.677128503905479</c:v>
                </c:pt>
                <c:pt idx="868">
                  <c:v>43.677273453323465</c:v>
                </c:pt>
                <c:pt idx="869">
                  <c:v>43.677418400867182</c:v>
                </c:pt>
                <c:pt idx="870">
                  <c:v>43.677563346536566</c:v>
                </c:pt>
                <c:pt idx="871">
                  <c:v>43.677708290331694</c:v>
                </c:pt>
                <c:pt idx="872">
                  <c:v>43.677853232252552</c:v>
                </c:pt>
                <c:pt idx="873">
                  <c:v>43.677998172299176</c:v>
                </c:pt>
                <c:pt idx="874">
                  <c:v>43.678143110471552</c:v>
                </c:pt>
                <c:pt idx="875">
                  <c:v>43.678288046769694</c:v>
                </c:pt>
                <c:pt idx="876">
                  <c:v>43.678432981193652</c:v>
                </c:pt>
                <c:pt idx="877">
                  <c:v>43.678577913743403</c:v>
                </c:pt>
                <c:pt idx="878">
                  <c:v>43.678722844418999</c:v>
                </c:pt>
                <c:pt idx="879">
                  <c:v>43.678867773220425</c:v>
                </c:pt>
                <c:pt idx="880">
                  <c:v>43.679012700147716</c:v>
                </c:pt>
                <c:pt idx="881">
                  <c:v>43.679157625200858</c:v>
                </c:pt>
                <c:pt idx="882">
                  <c:v>43.679302548379873</c:v>
                </c:pt>
                <c:pt idx="883">
                  <c:v>43.679447469684817</c:v>
                </c:pt>
                <c:pt idx="884">
                  <c:v>43.679592389115648</c:v>
                </c:pt>
                <c:pt idx="885">
                  <c:v>43.679737306672429</c:v>
                </c:pt>
                <c:pt idx="886">
                  <c:v>43.67988222235514</c:v>
                </c:pt>
                <c:pt idx="887">
                  <c:v>43.680027136163801</c:v>
                </c:pt>
                <c:pt idx="888">
                  <c:v>43.680172048098441</c:v>
                </c:pt>
                <c:pt idx="889">
                  <c:v>43.680316958159054</c:v>
                </c:pt>
                <c:pt idx="890">
                  <c:v>43.680461866345667</c:v>
                </c:pt>
                <c:pt idx="891">
                  <c:v>43.680606772658315</c:v>
                </c:pt>
                <c:pt idx="892">
                  <c:v>43.680751677096964</c:v>
                </c:pt>
                <c:pt idx="893">
                  <c:v>43.680896579661663</c:v>
                </c:pt>
                <c:pt idx="894">
                  <c:v>43.681041480352398</c:v>
                </c:pt>
                <c:pt idx="895">
                  <c:v>43.68118637916924</c:v>
                </c:pt>
                <c:pt idx="896">
                  <c:v>43.681331276112175</c:v>
                </c:pt>
                <c:pt idx="897">
                  <c:v>43.681476171181188</c:v>
                </c:pt>
                <c:pt idx="898">
                  <c:v>43.681621064376323</c:v>
                </c:pt>
                <c:pt idx="899">
                  <c:v>43.681765955697578</c:v>
                </c:pt>
                <c:pt idx="900">
                  <c:v>43.681910845144991</c:v>
                </c:pt>
                <c:pt idx="901">
                  <c:v>43.68205573271856</c:v>
                </c:pt>
                <c:pt idx="902">
                  <c:v>43.682200618418321</c:v>
                </c:pt>
                <c:pt idx="903">
                  <c:v>43.682345502244232</c:v>
                </c:pt>
                <c:pt idx="904">
                  <c:v>43.682490384196377</c:v>
                </c:pt>
                <c:pt idx="905">
                  <c:v>43.682635264274737</c:v>
                </c:pt>
                <c:pt idx="906">
                  <c:v>43.682780142479309</c:v>
                </c:pt>
                <c:pt idx="907">
                  <c:v>43.682925018810145</c:v>
                </c:pt>
                <c:pt idx="908">
                  <c:v>43.683069893267252</c:v>
                </c:pt>
                <c:pt idx="909">
                  <c:v>43.6832147658506</c:v>
                </c:pt>
                <c:pt idx="910">
                  <c:v>43.683359636560269</c:v>
                </c:pt>
                <c:pt idx="911">
                  <c:v>43.683504505396222</c:v>
                </c:pt>
                <c:pt idx="912">
                  <c:v>43.683649372358516</c:v>
                </c:pt>
                <c:pt idx="913">
                  <c:v>43.683794237447103</c:v>
                </c:pt>
                <c:pt idx="914">
                  <c:v>43.683939100662073</c:v>
                </c:pt>
                <c:pt idx="915">
                  <c:v>43.684083962003378</c:v>
                </c:pt>
                <c:pt idx="916">
                  <c:v>43.684228821471081</c:v>
                </c:pt>
                <c:pt idx="917">
                  <c:v>43.684373679065189</c:v>
                </c:pt>
                <c:pt idx="918">
                  <c:v>43.684518534785695</c:v>
                </c:pt>
                <c:pt idx="919">
                  <c:v>43.684663388632593</c:v>
                </c:pt>
                <c:pt idx="920">
                  <c:v>43.684808240605946</c:v>
                </c:pt>
                <c:pt idx="921">
                  <c:v>43.684953090705761</c:v>
                </c:pt>
                <c:pt idx="922">
                  <c:v>43.685097938932032</c:v>
                </c:pt>
                <c:pt idx="923">
                  <c:v>43.685242785284771</c:v>
                </c:pt>
                <c:pt idx="924">
                  <c:v>43.685387629764023</c:v>
                </c:pt>
                <c:pt idx="925">
                  <c:v>43.685532472369772</c:v>
                </c:pt>
                <c:pt idx="926">
                  <c:v>43.685677313102055</c:v>
                </c:pt>
                <c:pt idx="927">
                  <c:v>43.685822151960878</c:v>
                </c:pt>
                <c:pt idx="928">
                  <c:v>43.685966988946227</c:v>
                </c:pt>
                <c:pt idx="929">
                  <c:v>43.686111824058159</c:v>
                </c:pt>
                <c:pt idx="930">
                  <c:v>43.68625665729666</c:v>
                </c:pt>
                <c:pt idx="931">
                  <c:v>43.686401488661765</c:v>
                </c:pt>
                <c:pt idx="932">
                  <c:v>43.686546318153496</c:v>
                </c:pt>
                <c:pt idx="933">
                  <c:v>43.68669114577181</c:v>
                </c:pt>
                <c:pt idx="934">
                  <c:v>43.6868359715168</c:v>
                </c:pt>
                <c:pt idx="935">
                  <c:v>43.686980795388457</c:v>
                </c:pt>
                <c:pt idx="936">
                  <c:v>43.687125617386741</c:v>
                </c:pt>
                <c:pt idx="937">
                  <c:v>43.687270437511728</c:v>
                </c:pt>
                <c:pt idx="938">
                  <c:v>43.687415255763419</c:v>
                </c:pt>
                <c:pt idx="939">
                  <c:v>43.687560072141807</c:v>
                </c:pt>
                <c:pt idx="940">
                  <c:v>43.687704886646941</c:v>
                </c:pt>
                <c:pt idx="941">
                  <c:v>43.687849699278821</c:v>
                </c:pt>
                <c:pt idx="942">
                  <c:v>43.687994510037413</c:v>
                </c:pt>
                <c:pt idx="943">
                  <c:v>43.688139318922829</c:v>
                </c:pt>
                <c:pt idx="944">
                  <c:v>43.688284125934985</c:v>
                </c:pt>
                <c:pt idx="945">
                  <c:v>43.688428931073965</c:v>
                </c:pt>
                <c:pt idx="946">
                  <c:v>43.688573734339755</c:v>
                </c:pt>
                <c:pt idx="947">
                  <c:v>43.688718535732363</c:v>
                </c:pt>
                <c:pt idx="948">
                  <c:v>43.688863335251831</c:v>
                </c:pt>
                <c:pt idx="949">
                  <c:v>43.68900813289811</c:v>
                </c:pt>
                <c:pt idx="950">
                  <c:v>43.689152928671319</c:v>
                </c:pt>
                <c:pt idx="951">
                  <c:v>43.689297722571396</c:v>
                </c:pt>
                <c:pt idx="952">
                  <c:v>43.68944251459839</c:v>
                </c:pt>
                <c:pt idx="953">
                  <c:v>43.68958730475228</c:v>
                </c:pt>
                <c:pt idx="954">
                  <c:v>43.689732093033093</c:v>
                </c:pt>
                <c:pt idx="955">
                  <c:v>43.68987687944086</c:v>
                </c:pt>
                <c:pt idx="956">
                  <c:v>43.690021663975593</c:v>
                </c:pt>
                <c:pt idx="957">
                  <c:v>43.690166446637285</c:v>
                </c:pt>
                <c:pt idx="958">
                  <c:v>43.69031122742598</c:v>
                </c:pt>
                <c:pt idx="959">
                  <c:v>43.690456006341677</c:v>
                </c:pt>
                <c:pt idx="960">
                  <c:v>43.69060078338439</c:v>
                </c:pt>
                <c:pt idx="961">
                  <c:v>43.690745558554127</c:v>
                </c:pt>
                <c:pt idx="962">
                  <c:v>43.690890331850909</c:v>
                </c:pt>
                <c:pt idx="963">
                  <c:v>43.691035103274771</c:v>
                </c:pt>
                <c:pt idx="964">
                  <c:v>43.691179872825693</c:v>
                </c:pt>
                <c:pt idx="965">
                  <c:v>43.691324640503716</c:v>
                </c:pt>
                <c:pt idx="966">
                  <c:v>43.691469406308826</c:v>
                </c:pt>
                <c:pt idx="967">
                  <c:v>43.691614170241074</c:v>
                </c:pt>
                <c:pt idx="968">
                  <c:v>43.691758932300452</c:v>
                </c:pt>
                <c:pt idx="969">
                  <c:v>43.691903692486974</c:v>
                </c:pt>
                <c:pt idx="970">
                  <c:v>43.692048450800655</c:v>
                </c:pt>
                <c:pt idx="971">
                  <c:v>43.692193207241523</c:v>
                </c:pt>
                <c:pt idx="972">
                  <c:v>43.692337961809564</c:v>
                </c:pt>
                <c:pt idx="973">
                  <c:v>43.692482714504813</c:v>
                </c:pt>
                <c:pt idx="974">
                  <c:v>43.692627465327327</c:v>
                </c:pt>
                <c:pt idx="975">
                  <c:v>43.692772214277035</c:v>
                </c:pt>
                <c:pt idx="976">
                  <c:v>43.692916961354022</c:v>
                </c:pt>
                <c:pt idx="977">
                  <c:v>43.693061706558247</c:v>
                </c:pt>
                <c:pt idx="978">
                  <c:v>43.693206449889743</c:v>
                </c:pt>
                <c:pt idx="979">
                  <c:v>43.693351191348583</c:v>
                </c:pt>
                <c:pt idx="980">
                  <c:v>43.693495930934702</c:v>
                </c:pt>
                <c:pt idx="981">
                  <c:v>43.693640668648136</c:v>
                </c:pt>
                <c:pt idx="982">
                  <c:v>43.693785404488914</c:v>
                </c:pt>
                <c:pt idx="983">
                  <c:v>43.69393013845707</c:v>
                </c:pt>
                <c:pt idx="984">
                  <c:v>43.694074870552548</c:v>
                </c:pt>
                <c:pt idx="985">
                  <c:v>43.69421960077544</c:v>
                </c:pt>
                <c:pt idx="986">
                  <c:v>43.694364329125726</c:v>
                </c:pt>
                <c:pt idx="987">
                  <c:v>43.694509055603412</c:v>
                </c:pt>
                <c:pt idx="988">
                  <c:v>43.694653780208519</c:v>
                </c:pt>
                <c:pt idx="989">
                  <c:v>43.694798502941083</c:v>
                </c:pt>
                <c:pt idx="990">
                  <c:v>43.694943223801097</c:v>
                </c:pt>
                <c:pt idx="991">
                  <c:v>43.695087942788561</c:v>
                </c:pt>
                <c:pt idx="992">
                  <c:v>43.695232659903525</c:v>
                </c:pt>
                <c:pt idx="993">
                  <c:v>43.695377375146002</c:v>
                </c:pt>
                <c:pt idx="994">
                  <c:v>43.695522088515979</c:v>
                </c:pt>
                <c:pt idx="995">
                  <c:v>43.695666800013477</c:v>
                </c:pt>
                <c:pt idx="996">
                  <c:v>43.695811509638524</c:v>
                </c:pt>
                <c:pt idx="997">
                  <c:v>43.695956217391107</c:v>
                </c:pt>
                <c:pt idx="998">
                  <c:v>43.696100923271281</c:v>
                </c:pt>
                <c:pt idx="999">
                  <c:v>43.696245627279026</c:v>
                </c:pt>
                <c:pt idx="1000">
                  <c:v>43.696390329414399</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33.500000000000185</c:v>
                </c:pt>
                <c:pt idx="380">
                  <c:v>33.600000000000186</c:v>
                </c:pt>
                <c:pt idx="381">
                  <c:v>33.700000000000188</c:v>
                </c:pt>
                <c:pt idx="382">
                  <c:v>33.800000000000189</c:v>
                </c:pt>
                <c:pt idx="383">
                  <c:v>33.90000000000019</c:v>
                </c:pt>
                <c:pt idx="384">
                  <c:v>34.000000000000192</c:v>
                </c:pt>
                <c:pt idx="385">
                  <c:v>34.100000000000193</c:v>
                </c:pt>
                <c:pt idx="386">
                  <c:v>34.200000000000195</c:v>
                </c:pt>
                <c:pt idx="387">
                  <c:v>34.300000000000196</c:v>
                </c:pt>
                <c:pt idx="388">
                  <c:v>34.300100000000199</c:v>
                </c:pt>
                <c:pt idx="389">
                  <c:v>34.300200000000203</c:v>
                </c:pt>
                <c:pt idx="390">
                  <c:v>34.300300000000206</c:v>
                </c:pt>
                <c:pt idx="391">
                  <c:v>34.300400000000209</c:v>
                </c:pt>
                <c:pt idx="392">
                  <c:v>34.300500000000213</c:v>
                </c:pt>
                <c:pt idx="393">
                  <c:v>34.300600000000216</c:v>
                </c:pt>
                <c:pt idx="394">
                  <c:v>34.300700000000219</c:v>
                </c:pt>
                <c:pt idx="395">
                  <c:v>34.300800000000223</c:v>
                </c:pt>
                <c:pt idx="396">
                  <c:v>34.300900000000226</c:v>
                </c:pt>
                <c:pt idx="397">
                  <c:v>34.301000000000229</c:v>
                </c:pt>
                <c:pt idx="398">
                  <c:v>34.301100000000233</c:v>
                </c:pt>
                <c:pt idx="399">
                  <c:v>34.301200000000236</c:v>
                </c:pt>
                <c:pt idx="400">
                  <c:v>34.301300000000239</c:v>
                </c:pt>
                <c:pt idx="401">
                  <c:v>34.301400000000243</c:v>
                </c:pt>
                <c:pt idx="402">
                  <c:v>34.301500000000246</c:v>
                </c:pt>
                <c:pt idx="403">
                  <c:v>34.301600000000249</c:v>
                </c:pt>
                <c:pt idx="404">
                  <c:v>34.301700000000253</c:v>
                </c:pt>
                <c:pt idx="405">
                  <c:v>34.301800000000256</c:v>
                </c:pt>
                <c:pt idx="406">
                  <c:v>34.301900000000259</c:v>
                </c:pt>
                <c:pt idx="407">
                  <c:v>34.302000000000263</c:v>
                </c:pt>
                <c:pt idx="408">
                  <c:v>34.302100000000266</c:v>
                </c:pt>
                <c:pt idx="409">
                  <c:v>34.302200000000269</c:v>
                </c:pt>
                <c:pt idx="410">
                  <c:v>34.302300000000272</c:v>
                </c:pt>
                <c:pt idx="411">
                  <c:v>34.302400000000276</c:v>
                </c:pt>
                <c:pt idx="412">
                  <c:v>34.302500000000279</c:v>
                </c:pt>
                <c:pt idx="413">
                  <c:v>34.302600000000282</c:v>
                </c:pt>
                <c:pt idx="414">
                  <c:v>34.302700000000286</c:v>
                </c:pt>
                <c:pt idx="415">
                  <c:v>34.302800000000289</c:v>
                </c:pt>
                <c:pt idx="416">
                  <c:v>34.302900000000292</c:v>
                </c:pt>
                <c:pt idx="417">
                  <c:v>34.303000000000296</c:v>
                </c:pt>
                <c:pt idx="418">
                  <c:v>34.303100000000299</c:v>
                </c:pt>
                <c:pt idx="419">
                  <c:v>34.303200000000302</c:v>
                </c:pt>
                <c:pt idx="420">
                  <c:v>34.303300000000306</c:v>
                </c:pt>
                <c:pt idx="421">
                  <c:v>34.303400000000309</c:v>
                </c:pt>
                <c:pt idx="422">
                  <c:v>34.303500000000312</c:v>
                </c:pt>
                <c:pt idx="423">
                  <c:v>34.303600000000316</c:v>
                </c:pt>
                <c:pt idx="424">
                  <c:v>34.303700000000319</c:v>
                </c:pt>
                <c:pt idx="425">
                  <c:v>34.303800000000322</c:v>
                </c:pt>
                <c:pt idx="426">
                  <c:v>34.303900000000326</c:v>
                </c:pt>
                <c:pt idx="427">
                  <c:v>34.304000000000329</c:v>
                </c:pt>
                <c:pt idx="428">
                  <c:v>34.304100000000332</c:v>
                </c:pt>
                <c:pt idx="429">
                  <c:v>34.304200000000336</c:v>
                </c:pt>
                <c:pt idx="430">
                  <c:v>34.304300000000339</c:v>
                </c:pt>
                <c:pt idx="431">
                  <c:v>34.304400000000342</c:v>
                </c:pt>
                <c:pt idx="432">
                  <c:v>34.304500000000345</c:v>
                </c:pt>
                <c:pt idx="433">
                  <c:v>34.304600000000349</c:v>
                </c:pt>
                <c:pt idx="434">
                  <c:v>34.304700000000352</c:v>
                </c:pt>
                <c:pt idx="435">
                  <c:v>34.304800000000355</c:v>
                </c:pt>
                <c:pt idx="436">
                  <c:v>34.304900000000359</c:v>
                </c:pt>
                <c:pt idx="437">
                  <c:v>34.305000000000362</c:v>
                </c:pt>
                <c:pt idx="438">
                  <c:v>34.305100000000365</c:v>
                </c:pt>
                <c:pt idx="439">
                  <c:v>34.305200000000369</c:v>
                </c:pt>
                <c:pt idx="440">
                  <c:v>34.305300000000372</c:v>
                </c:pt>
                <c:pt idx="441">
                  <c:v>34.305400000000375</c:v>
                </c:pt>
                <c:pt idx="442">
                  <c:v>34.305500000000379</c:v>
                </c:pt>
                <c:pt idx="443">
                  <c:v>34.305600000000382</c:v>
                </c:pt>
                <c:pt idx="444">
                  <c:v>34.305700000000385</c:v>
                </c:pt>
                <c:pt idx="445">
                  <c:v>34.305800000000389</c:v>
                </c:pt>
                <c:pt idx="446">
                  <c:v>34.305900000000392</c:v>
                </c:pt>
                <c:pt idx="447">
                  <c:v>34.306000000000395</c:v>
                </c:pt>
                <c:pt idx="448">
                  <c:v>34.306100000000399</c:v>
                </c:pt>
                <c:pt idx="449">
                  <c:v>34.306200000000402</c:v>
                </c:pt>
                <c:pt idx="450">
                  <c:v>34.306300000000405</c:v>
                </c:pt>
                <c:pt idx="451">
                  <c:v>34.306400000000409</c:v>
                </c:pt>
                <c:pt idx="452">
                  <c:v>34.306500000000412</c:v>
                </c:pt>
                <c:pt idx="453">
                  <c:v>34.306600000000415</c:v>
                </c:pt>
                <c:pt idx="454">
                  <c:v>34.306700000000419</c:v>
                </c:pt>
                <c:pt idx="455">
                  <c:v>34.306800000000422</c:v>
                </c:pt>
                <c:pt idx="456">
                  <c:v>34.306900000000425</c:v>
                </c:pt>
                <c:pt idx="457">
                  <c:v>34.307000000000428</c:v>
                </c:pt>
                <c:pt idx="458">
                  <c:v>34.307100000000432</c:v>
                </c:pt>
                <c:pt idx="459">
                  <c:v>34.307200000000435</c:v>
                </c:pt>
                <c:pt idx="460">
                  <c:v>34.307300000000438</c:v>
                </c:pt>
                <c:pt idx="461">
                  <c:v>34.307400000000442</c:v>
                </c:pt>
                <c:pt idx="462">
                  <c:v>34.307500000000445</c:v>
                </c:pt>
                <c:pt idx="463">
                  <c:v>34.307600000000448</c:v>
                </c:pt>
                <c:pt idx="464">
                  <c:v>34.307700000000452</c:v>
                </c:pt>
                <c:pt idx="465">
                  <c:v>34.307800000000455</c:v>
                </c:pt>
                <c:pt idx="466">
                  <c:v>34.307900000000458</c:v>
                </c:pt>
                <c:pt idx="467">
                  <c:v>34.308000000000462</c:v>
                </c:pt>
                <c:pt idx="468">
                  <c:v>34.308100000000465</c:v>
                </c:pt>
                <c:pt idx="469">
                  <c:v>34.308200000000468</c:v>
                </c:pt>
                <c:pt idx="470">
                  <c:v>34.308300000000472</c:v>
                </c:pt>
                <c:pt idx="471">
                  <c:v>34.308400000000475</c:v>
                </c:pt>
                <c:pt idx="472">
                  <c:v>34.308500000000478</c:v>
                </c:pt>
                <c:pt idx="473">
                  <c:v>34.308600000000482</c:v>
                </c:pt>
                <c:pt idx="474">
                  <c:v>34.308700000000485</c:v>
                </c:pt>
                <c:pt idx="475">
                  <c:v>34.308800000000488</c:v>
                </c:pt>
                <c:pt idx="476">
                  <c:v>34.308900000000492</c:v>
                </c:pt>
                <c:pt idx="477">
                  <c:v>34.309000000000495</c:v>
                </c:pt>
                <c:pt idx="478">
                  <c:v>34.309100000000498</c:v>
                </c:pt>
                <c:pt idx="479">
                  <c:v>34.309200000000502</c:v>
                </c:pt>
                <c:pt idx="480">
                  <c:v>34.309300000000505</c:v>
                </c:pt>
                <c:pt idx="481">
                  <c:v>34.309400000000508</c:v>
                </c:pt>
                <c:pt idx="482">
                  <c:v>34.309500000000511</c:v>
                </c:pt>
                <c:pt idx="483">
                  <c:v>34.309600000000515</c:v>
                </c:pt>
                <c:pt idx="484">
                  <c:v>34.309700000000518</c:v>
                </c:pt>
                <c:pt idx="485">
                  <c:v>34.309800000000521</c:v>
                </c:pt>
                <c:pt idx="486">
                  <c:v>34.309900000000525</c:v>
                </c:pt>
                <c:pt idx="487">
                  <c:v>34.310000000000528</c:v>
                </c:pt>
                <c:pt idx="488">
                  <c:v>34.310100000000531</c:v>
                </c:pt>
                <c:pt idx="489">
                  <c:v>34.310200000000535</c:v>
                </c:pt>
                <c:pt idx="490">
                  <c:v>34.310300000000538</c:v>
                </c:pt>
                <c:pt idx="491">
                  <c:v>34.310400000000541</c:v>
                </c:pt>
                <c:pt idx="492">
                  <c:v>34.310500000000545</c:v>
                </c:pt>
                <c:pt idx="493">
                  <c:v>34.310600000000548</c:v>
                </c:pt>
                <c:pt idx="494">
                  <c:v>34.310700000000551</c:v>
                </c:pt>
                <c:pt idx="495">
                  <c:v>34.310800000000555</c:v>
                </c:pt>
                <c:pt idx="496">
                  <c:v>34.310900000000558</c:v>
                </c:pt>
                <c:pt idx="497">
                  <c:v>34.311000000000561</c:v>
                </c:pt>
                <c:pt idx="498">
                  <c:v>34.311100000000565</c:v>
                </c:pt>
                <c:pt idx="499">
                  <c:v>34.311200000000568</c:v>
                </c:pt>
                <c:pt idx="500">
                  <c:v>34.311300000000571</c:v>
                </c:pt>
                <c:pt idx="501">
                  <c:v>34.311400000000575</c:v>
                </c:pt>
                <c:pt idx="502">
                  <c:v>34.311500000000578</c:v>
                </c:pt>
                <c:pt idx="503">
                  <c:v>34.311600000000581</c:v>
                </c:pt>
                <c:pt idx="504">
                  <c:v>34.311700000000585</c:v>
                </c:pt>
                <c:pt idx="505">
                  <c:v>34.311800000000588</c:v>
                </c:pt>
                <c:pt idx="506">
                  <c:v>34.311900000000591</c:v>
                </c:pt>
                <c:pt idx="507">
                  <c:v>34.312000000000594</c:v>
                </c:pt>
                <c:pt idx="508">
                  <c:v>34.312100000000598</c:v>
                </c:pt>
                <c:pt idx="509">
                  <c:v>34.312200000000601</c:v>
                </c:pt>
                <c:pt idx="510">
                  <c:v>34.312300000000604</c:v>
                </c:pt>
                <c:pt idx="511">
                  <c:v>34.312400000000608</c:v>
                </c:pt>
                <c:pt idx="512">
                  <c:v>34.312500000000611</c:v>
                </c:pt>
                <c:pt idx="513">
                  <c:v>34.312600000000614</c:v>
                </c:pt>
                <c:pt idx="514">
                  <c:v>34.312700000000618</c:v>
                </c:pt>
                <c:pt idx="515">
                  <c:v>34.312800000000621</c:v>
                </c:pt>
                <c:pt idx="516">
                  <c:v>34.312900000000624</c:v>
                </c:pt>
                <c:pt idx="517">
                  <c:v>34.313000000000628</c:v>
                </c:pt>
                <c:pt idx="518">
                  <c:v>34.313100000000631</c:v>
                </c:pt>
                <c:pt idx="519">
                  <c:v>34.313200000000634</c:v>
                </c:pt>
                <c:pt idx="520">
                  <c:v>34.313300000000638</c:v>
                </c:pt>
                <c:pt idx="521">
                  <c:v>34.313400000000641</c:v>
                </c:pt>
                <c:pt idx="522">
                  <c:v>34.313500000000644</c:v>
                </c:pt>
                <c:pt idx="523">
                  <c:v>34.313600000000648</c:v>
                </c:pt>
                <c:pt idx="524">
                  <c:v>34.313700000000651</c:v>
                </c:pt>
                <c:pt idx="525">
                  <c:v>34.313800000000654</c:v>
                </c:pt>
                <c:pt idx="526">
                  <c:v>34.313900000000658</c:v>
                </c:pt>
                <c:pt idx="527">
                  <c:v>34.314000000000661</c:v>
                </c:pt>
                <c:pt idx="528">
                  <c:v>34.314100000000664</c:v>
                </c:pt>
                <c:pt idx="529">
                  <c:v>34.314200000000668</c:v>
                </c:pt>
                <c:pt idx="530">
                  <c:v>34.314300000000671</c:v>
                </c:pt>
                <c:pt idx="531">
                  <c:v>34.314400000000674</c:v>
                </c:pt>
                <c:pt idx="532">
                  <c:v>34.314500000000677</c:v>
                </c:pt>
                <c:pt idx="533">
                  <c:v>34.314600000000681</c:v>
                </c:pt>
                <c:pt idx="534">
                  <c:v>34.314700000000684</c:v>
                </c:pt>
                <c:pt idx="535">
                  <c:v>34.314800000000687</c:v>
                </c:pt>
                <c:pt idx="536">
                  <c:v>34.314900000000691</c:v>
                </c:pt>
                <c:pt idx="537">
                  <c:v>34.315000000000694</c:v>
                </c:pt>
                <c:pt idx="538">
                  <c:v>34.315100000000697</c:v>
                </c:pt>
                <c:pt idx="539">
                  <c:v>34.315200000000701</c:v>
                </c:pt>
                <c:pt idx="540">
                  <c:v>34.315300000000704</c:v>
                </c:pt>
                <c:pt idx="541">
                  <c:v>34.315400000000707</c:v>
                </c:pt>
                <c:pt idx="542">
                  <c:v>34.315500000000711</c:v>
                </c:pt>
                <c:pt idx="543">
                  <c:v>34.315600000000714</c:v>
                </c:pt>
                <c:pt idx="544">
                  <c:v>34.315700000000717</c:v>
                </c:pt>
                <c:pt idx="545">
                  <c:v>34.315800000000721</c:v>
                </c:pt>
                <c:pt idx="546">
                  <c:v>34.315900000000724</c:v>
                </c:pt>
                <c:pt idx="547">
                  <c:v>34.316000000000727</c:v>
                </c:pt>
                <c:pt idx="548">
                  <c:v>34.316100000000731</c:v>
                </c:pt>
                <c:pt idx="549">
                  <c:v>34.316200000000734</c:v>
                </c:pt>
                <c:pt idx="550">
                  <c:v>34.316300000000737</c:v>
                </c:pt>
                <c:pt idx="551">
                  <c:v>34.316400000000741</c:v>
                </c:pt>
                <c:pt idx="552">
                  <c:v>34.316500000000744</c:v>
                </c:pt>
                <c:pt idx="553">
                  <c:v>34.316600000000747</c:v>
                </c:pt>
                <c:pt idx="554">
                  <c:v>34.31670000000075</c:v>
                </c:pt>
                <c:pt idx="555">
                  <c:v>34.316800000000754</c:v>
                </c:pt>
                <c:pt idx="556">
                  <c:v>34.316900000000757</c:v>
                </c:pt>
                <c:pt idx="557">
                  <c:v>34.31700000000076</c:v>
                </c:pt>
                <c:pt idx="558">
                  <c:v>34.317100000000764</c:v>
                </c:pt>
                <c:pt idx="559">
                  <c:v>34.317200000000767</c:v>
                </c:pt>
                <c:pt idx="560">
                  <c:v>34.31730000000077</c:v>
                </c:pt>
                <c:pt idx="561">
                  <c:v>34.317400000000774</c:v>
                </c:pt>
                <c:pt idx="562">
                  <c:v>34.317500000000777</c:v>
                </c:pt>
                <c:pt idx="563">
                  <c:v>34.31760000000078</c:v>
                </c:pt>
                <c:pt idx="564">
                  <c:v>34.317700000000784</c:v>
                </c:pt>
                <c:pt idx="565">
                  <c:v>34.317800000000787</c:v>
                </c:pt>
                <c:pt idx="566">
                  <c:v>34.31790000000079</c:v>
                </c:pt>
                <c:pt idx="567">
                  <c:v>34.318000000000794</c:v>
                </c:pt>
                <c:pt idx="568">
                  <c:v>34.318100000000797</c:v>
                </c:pt>
                <c:pt idx="569">
                  <c:v>34.3182000000008</c:v>
                </c:pt>
                <c:pt idx="570">
                  <c:v>34.318300000000804</c:v>
                </c:pt>
                <c:pt idx="571">
                  <c:v>34.318400000000807</c:v>
                </c:pt>
                <c:pt idx="572">
                  <c:v>34.31850000000081</c:v>
                </c:pt>
                <c:pt idx="573">
                  <c:v>34.318600000000814</c:v>
                </c:pt>
                <c:pt idx="574">
                  <c:v>34.318700000000817</c:v>
                </c:pt>
                <c:pt idx="575">
                  <c:v>34.31880000000082</c:v>
                </c:pt>
                <c:pt idx="576">
                  <c:v>34.318900000000824</c:v>
                </c:pt>
                <c:pt idx="577">
                  <c:v>34.319000000000827</c:v>
                </c:pt>
                <c:pt idx="578">
                  <c:v>34.31910000000083</c:v>
                </c:pt>
                <c:pt idx="579">
                  <c:v>34.319200000000833</c:v>
                </c:pt>
                <c:pt idx="580">
                  <c:v>34.319300000000837</c:v>
                </c:pt>
                <c:pt idx="581">
                  <c:v>34.31940000000084</c:v>
                </c:pt>
                <c:pt idx="582">
                  <c:v>34.319500000000843</c:v>
                </c:pt>
                <c:pt idx="583">
                  <c:v>34.319600000000847</c:v>
                </c:pt>
                <c:pt idx="584">
                  <c:v>34.31970000000085</c:v>
                </c:pt>
                <c:pt idx="585">
                  <c:v>34.319800000000853</c:v>
                </c:pt>
                <c:pt idx="586">
                  <c:v>34.319900000000857</c:v>
                </c:pt>
                <c:pt idx="587">
                  <c:v>34.32000000000086</c:v>
                </c:pt>
                <c:pt idx="588">
                  <c:v>34.320100000000863</c:v>
                </c:pt>
                <c:pt idx="589">
                  <c:v>34.320200000000867</c:v>
                </c:pt>
                <c:pt idx="590">
                  <c:v>34.32030000000087</c:v>
                </c:pt>
                <c:pt idx="591">
                  <c:v>34.320400000000873</c:v>
                </c:pt>
                <c:pt idx="592">
                  <c:v>34.320500000000877</c:v>
                </c:pt>
                <c:pt idx="593">
                  <c:v>34.32060000000088</c:v>
                </c:pt>
                <c:pt idx="594">
                  <c:v>34.320700000000883</c:v>
                </c:pt>
                <c:pt idx="595">
                  <c:v>34.320800000000887</c:v>
                </c:pt>
                <c:pt idx="596">
                  <c:v>34.32090000000089</c:v>
                </c:pt>
                <c:pt idx="597">
                  <c:v>34.321000000000893</c:v>
                </c:pt>
                <c:pt idx="598">
                  <c:v>34.321100000000897</c:v>
                </c:pt>
                <c:pt idx="599">
                  <c:v>34.3212000000009</c:v>
                </c:pt>
                <c:pt idx="600">
                  <c:v>34.321300000000903</c:v>
                </c:pt>
                <c:pt idx="601">
                  <c:v>34.321400000000907</c:v>
                </c:pt>
                <c:pt idx="602">
                  <c:v>34.32150000000091</c:v>
                </c:pt>
                <c:pt idx="603">
                  <c:v>34.321600000000913</c:v>
                </c:pt>
                <c:pt idx="604">
                  <c:v>34.321700000000916</c:v>
                </c:pt>
                <c:pt idx="605">
                  <c:v>34.32180000000092</c:v>
                </c:pt>
                <c:pt idx="606">
                  <c:v>34.321900000000923</c:v>
                </c:pt>
                <c:pt idx="607">
                  <c:v>34.322000000000926</c:v>
                </c:pt>
                <c:pt idx="608">
                  <c:v>34.32210000000093</c:v>
                </c:pt>
                <c:pt idx="609">
                  <c:v>34.322200000000933</c:v>
                </c:pt>
                <c:pt idx="610">
                  <c:v>34.322300000000936</c:v>
                </c:pt>
                <c:pt idx="611">
                  <c:v>34.32240000000094</c:v>
                </c:pt>
                <c:pt idx="612">
                  <c:v>34.322500000000943</c:v>
                </c:pt>
                <c:pt idx="613">
                  <c:v>34.322600000000946</c:v>
                </c:pt>
                <c:pt idx="614">
                  <c:v>34.32270000000095</c:v>
                </c:pt>
                <c:pt idx="615">
                  <c:v>34.322800000000953</c:v>
                </c:pt>
                <c:pt idx="616">
                  <c:v>34.322900000000956</c:v>
                </c:pt>
                <c:pt idx="617">
                  <c:v>34.32300000000096</c:v>
                </c:pt>
                <c:pt idx="618">
                  <c:v>34.323100000000963</c:v>
                </c:pt>
                <c:pt idx="619">
                  <c:v>34.323200000000966</c:v>
                </c:pt>
                <c:pt idx="620">
                  <c:v>34.32330000000097</c:v>
                </c:pt>
                <c:pt idx="621">
                  <c:v>34.323400000000973</c:v>
                </c:pt>
                <c:pt idx="622">
                  <c:v>34.323500000000976</c:v>
                </c:pt>
                <c:pt idx="623">
                  <c:v>34.32360000000098</c:v>
                </c:pt>
                <c:pt idx="624">
                  <c:v>34.323700000000983</c:v>
                </c:pt>
                <c:pt idx="625">
                  <c:v>34.323800000000986</c:v>
                </c:pt>
                <c:pt idx="626">
                  <c:v>34.32390000000099</c:v>
                </c:pt>
                <c:pt idx="627">
                  <c:v>34.324000000000993</c:v>
                </c:pt>
                <c:pt idx="628">
                  <c:v>34.324100000000996</c:v>
                </c:pt>
                <c:pt idx="629">
                  <c:v>34.324200000000999</c:v>
                </c:pt>
                <c:pt idx="630">
                  <c:v>34.324300000001003</c:v>
                </c:pt>
                <c:pt idx="631">
                  <c:v>34.324400000001006</c:v>
                </c:pt>
                <c:pt idx="632">
                  <c:v>34.324500000001009</c:v>
                </c:pt>
                <c:pt idx="633">
                  <c:v>34.324600000001013</c:v>
                </c:pt>
                <c:pt idx="634">
                  <c:v>34.324700000001016</c:v>
                </c:pt>
                <c:pt idx="635">
                  <c:v>34.324800000001019</c:v>
                </c:pt>
                <c:pt idx="636">
                  <c:v>34.324900000001023</c:v>
                </c:pt>
                <c:pt idx="637">
                  <c:v>34.325000000001026</c:v>
                </c:pt>
                <c:pt idx="638">
                  <c:v>34.325100000001029</c:v>
                </c:pt>
                <c:pt idx="639">
                  <c:v>34.325200000001033</c:v>
                </c:pt>
                <c:pt idx="640">
                  <c:v>34.325300000001036</c:v>
                </c:pt>
                <c:pt idx="641">
                  <c:v>34.325400000001039</c:v>
                </c:pt>
                <c:pt idx="642">
                  <c:v>34.325500000001043</c:v>
                </c:pt>
                <c:pt idx="643">
                  <c:v>34.325600000001046</c:v>
                </c:pt>
                <c:pt idx="644">
                  <c:v>34.325700000001049</c:v>
                </c:pt>
                <c:pt idx="645">
                  <c:v>34.325800000001053</c:v>
                </c:pt>
                <c:pt idx="646">
                  <c:v>34.325900000001056</c:v>
                </c:pt>
                <c:pt idx="647">
                  <c:v>34.326000000001059</c:v>
                </c:pt>
                <c:pt idx="648">
                  <c:v>34.326100000001063</c:v>
                </c:pt>
                <c:pt idx="649">
                  <c:v>34.326200000001066</c:v>
                </c:pt>
                <c:pt idx="650">
                  <c:v>34.326300000001069</c:v>
                </c:pt>
                <c:pt idx="651">
                  <c:v>34.326400000001072</c:v>
                </c:pt>
                <c:pt idx="652">
                  <c:v>34.326500000001076</c:v>
                </c:pt>
                <c:pt idx="653">
                  <c:v>34.326600000001079</c:v>
                </c:pt>
                <c:pt idx="654">
                  <c:v>34.326700000001082</c:v>
                </c:pt>
                <c:pt idx="655">
                  <c:v>34.326800000001086</c:v>
                </c:pt>
                <c:pt idx="656">
                  <c:v>34.326900000001089</c:v>
                </c:pt>
                <c:pt idx="657">
                  <c:v>34.327000000001092</c:v>
                </c:pt>
                <c:pt idx="658">
                  <c:v>34.327100000001096</c:v>
                </c:pt>
                <c:pt idx="659">
                  <c:v>34.327200000001099</c:v>
                </c:pt>
                <c:pt idx="660">
                  <c:v>34.327300000001102</c:v>
                </c:pt>
                <c:pt idx="661">
                  <c:v>34.327400000001106</c:v>
                </c:pt>
                <c:pt idx="662">
                  <c:v>34.327500000001109</c:v>
                </c:pt>
                <c:pt idx="663">
                  <c:v>34.327600000001112</c:v>
                </c:pt>
                <c:pt idx="664">
                  <c:v>34.327700000001116</c:v>
                </c:pt>
                <c:pt idx="665">
                  <c:v>34.327800000001119</c:v>
                </c:pt>
                <c:pt idx="666">
                  <c:v>34.327900000001122</c:v>
                </c:pt>
                <c:pt idx="667">
                  <c:v>34.328000000001126</c:v>
                </c:pt>
                <c:pt idx="668">
                  <c:v>34.328100000001129</c:v>
                </c:pt>
                <c:pt idx="669">
                  <c:v>34.328200000001132</c:v>
                </c:pt>
                <c:pt idx="670">
                  <c:v>34.328300000001136</c:v>
                </c:pt>
                <c:pt idx="671">
                  <c:v>34.328400000001139</c:v>
                </c:pt>
                <c:pt idx="672">
                  <c:v>34.328500000001142</c:v>
                </c:pt>
                <c:pt idx="673">
                  <c:v>34.328600000001146</c:v>
                </c:pt>
                <c:pt idx="674">
                  <c:v>34.328700000001149</c:v>
                </c:pt>
                <c:pt idx="675">
                  <c:v>34.328800000001152</c:v>
                </c:pt>
                <c:pt idx="676">
                  <c:v>34.328900000001155</c:v>
                </c:pt>
                <c:pt idx="677">
                  <c:v>34.329000000001159</c:v>
                </c:pt>
                <c:pt idx="678">
                  <c:v>34.329100000001162</c:v>
                </c:pt>
                <c:pt idx="679">
                  <c:v>34.329200000001165</c:v>
                </c:pt>
                <c:pt idx="680">
                  <c:v>34.329300000001169</c:v>
                </c:pt>
                <c:pt idx="681">
                  <c:v>34.329400000001172</c:v>
                </c:pt>
                <c:pt idx="682">
                  <c:v>34.329500000001175</c:v>
                </c:pt>
                <c:pt idx="683">
                  <c:v>34.329600000001179</c:v>
                </c:pt>
                <c:pt idx="684">
                  <c:v>34.329700000001182</c:v>
                </c:pt>
                <c:pt idx="685">
                  <c:v>34.329800000001185</c:v>
                </c:pt>
                <c:pt idx="686">
                  <c:v>34.329900000001189</c:v>
                </c:pt>
                <c:pt idx="687">
                  <c:v>34.330000000001192</c:v>
                </c:pt>
                <c:pt idx="688">
                  <c:v>34.330100000001195</c:v>
                </c:pt>
                <c:pt idx="689">
                  <c:v>34.330200000001199</c:v>
                </c:pt>
                <c:pt idx="690">
                  <c:v>34.330300000001202</c:v>
                </c:pt>
                <c:pt idx="691">
                  <c:v>34.330400000001205</c:v>
                </c:pt>
                <c:pt idx="692">
                  <c:v>34.330500000001209</c:v>
                </c:pt>
                <c:pt idx="693">
                  <c:v>34.330600000001212</c:v>
                </c:pt>
                <c:pt idx="694">
                  <c:v>34.330700000001215</c:v>
                </c:pt>
                <c:pt idx="695">
                  <c:v>34.330800000001219</c:v>
                </c:pt>
                <c:pt idx="696">
                  <c:v>34.330900000001222</c:v>
                </c:pt>
                <c:pt idx="697">
                  <c:v>34.331000000001225</c:v>
                </c:pt>
                <c:pt idx="698">
                  <c:v>34.331100000001229</c:v>
                </c:pt>
                <c:pt idx="699">
                  <c:v>34.331200000001232</c:v>
                </c:pt>
                <c:pt idx="700">
                  <c:v>34.331300000001235</c:v>
                </c:pt>
                <c:pt idx="701">
                  <c:v>34.331400000001238</c:v>
                </c:pt>
                <c:pt idx="702">
                  <c:v>34.331500000001242</c:v>
                </c:pt>
                <c:pt idx="703">
                  <c:v>34.331600000001245</c:v>
                </c:pt>
                <c:pt idx="704">
                  <c:v>34.331700000001248</c:v>
                </c:pt>
                <c:pt idx="705">
                  <c:v>34.331800000001252</c:v>
                </c:pt>
                <c:pt idx="706">
                  <c:v>34.331900000001255</c:v>
                </c:pt>
                <c:pt idx="707">
                  <c:v>34.332000000001258</c:v>
                </c:pt>
                <c:pt idx="708">
                  <c:v>34.332100000001262</c:v>
                </c:pt>
                <c:pt idx="709">
                  <c:v>34.332200000001265</c:v>
                </c:pt>
                <c:pt idx="710">
                  <c:v>34.332300000001268</c:v>
                </c:pt>
                <c:pt idx="711">
                  <c:v>34.332400000001272</c:v>
                </c:pt>
                <c:pt idx="712">
                  <c:v>34.332500000001275</c:v>
                </c:pt>
                <c:pt idx="713">
                  <c:v>34.332600000001278</c:v>
                </c:pt>
                <c:pt idx="714">
                  <c:v>34.332700000001282</c:v>
                </c:pt>
                <c:pt idx="715">
                  <c:v>34.332800000001285</c:v>
                </c:pt>
                <c:pt idx="716">
                  <c:v>34.332900000001288</c:v>
                </c:pt>
                <c:pt idx="717">
                  <c:v>34.333000000001292</c:v>
                </c:pt>
                <c:pt idx="718">
                  <c:v>34.333100000001295</c:v>
                </c:pt>
                <c:pt idx="719">
                  <c:v>34.333200000001298</c:v>
                </c:pt>
                <c:pt idx="720">
                  <c:v>34.333300000001302</c:v>
                </c:pt>
                <c:pt idx="721">
                  <c:v>34.333400000001305</c:v>
                </c:pt>
                <c:pt idx="722">
                  <c:v>34.333500000001308</c:v>
                </c:pt>
                <c:pt idx="723">
                  <c:v>34.333600000001312</c:v>
                </c:pt>
                <c:pt idx="724">
                  <c:v>34.333700000001315</c:v>
                </c:pt>
                <c:pt idx="725">
                  <c:v>34.333800000001318</c:v>
                </c:pt>
                <c:pt idx="726">
                  <c:v>34.333900000001321</c:v>
                </c:pt>
                <c:pt idx="727">
                  <c:v>34.334000000001325</c:v>
                </c:pt>
                <c:pt idx="728">
                  <c:v>34.334100000001328</c:v>
                </c:pt>
                <c:pt idx="729">
                  <c:v>34.334200000001331</c:v>
                </c:pt>
                <c:pt idx="730">
                  <c:v>34.334300000001335</c:v>
                </c:pt>
                <c:pt idx="731">
                  <c:v>34.334400000001338</c:v>
                </c:pt>
                <c:pt idx="732">
                  <c:v>34.334500000001341</c:v>
                </c:pt>
                <c:pt idx="733">
                  <c:v>34.334600000001345</c:v>
                </c:pt>
                <c:pt idx="734">
                  <c:v>34.334700000001348</c:v>
                </c:pt>
                <c:pt idx="735">
                  <c:v>34.334800000001351</c:v>
                </c:pt>
                <c:pt idx="736">
                  <c:v>34.334900000001355</c:v>
                </c:pt>
                <c:pt idx="737">
                  <c:v>34.335000000001358</c:v>
                </c:pt>
                <c:pt idx="738">
                  <c:v>34.335100000001361</c:v>
                </c:pt>
                <c:pt idx="739">
                  <c:v>34.335200000001365</c:v>
                </c:pt>
                <c:pt idx="740">
                  <c:v>34.335300000001368</c:v>
                </c:pt>
                <c:pt idx="741">
                  <c:v>34.335400000001371</c:v>
                </c:pt>
                <c:pt idx="742">
                  <c:v>34.335500000001375</c:v>
                </c:pt>
                <c:pt idx="743">
                  <c:v>34.335600000001378</c:v>
                </c:pt>
                <c:pt idx="744">
                  <c:v>34.335700000001381</c:v>
                </c:pt>
                <c:pt idx="745">
                  <c:v>34.335800000001385</c:v>
                </c:pt>
                <c:pt idx="746">
                  <c:v>34.335900000001388</c:v>
                </c:pt>
                <c:pt idx="747">
                  <c:v>34.336000000001391</c:v>
                </c:pt>
                <c:pt idx="748">
                  <c:v>34.336100000001395</c:v>
                </c:pt>
                <c:pt idx="749">
                  <c:v>34.336200000001398</c:v>
                </c:pt>
                <c:pt idx="750">
                  <c:v>34.336300000001401</c:v>
                </c:pt>
                <c:pt idx="751">
                  <c:v>34.336400000001404</c:v>
                </c:pt>
                <c:pt idx="752">
                  <c:v>34.336500000001408</c:v>
                </c:pt>
                <c:pt idx="753">
                  <c:v>34.336600000001411</c:v>
                </c:pt>
                <c:pt idx="754">
                  <c:v>34.336700000001414</c:v>
                </c:pt>
                <c:pt idx="755">
                  <c:v>34.336800000001418</c:v>
                </c:pt>
                <c:pt idx="756">
                  <c:v>34.336900000001421</c:v>
                </c:pt>
                <c:pt idx="757">
                  <c:v>34.337000000001424</c:v>
                </c:pt>
                <c:pt idx="758">
                  <c:v>34.337100000001428</c:v>
                </c:pt>
                <c:pt idx="759">
                  <c:v>34.337200000001431</c:v>
                </c:pt>
                <c:pt idx="760">
                  <c:v>34.337300000001434</c:v>
                </c:pt>
                <c:pt idx="761">
                  <c:v>34.337400000001438</c:v>
                </c:pt>
                <c:pt idx="762">
                  <c:v>34.337500000001441</c:v>
                </c:pt>
                <c:pt idx="763">
                  <c:v>34.337600000001444</c:v>
                </c:pt>
                <c:pt idx="764">
                  <c:v>34.337700000001448</c:v>
                </c:pt>
                <c:pt idx="765">
                  <c:v>34.337800000001451</c:v>
                </c:pt>
                <c:pt idx="766">
                  <c:v>34.337900000001454</c:v>
                </c:pt>
                <c:pt idx="767">
                  <c:v>34.338000000001458</c:v>
                </c:pt>
                <c:pt idx="768">
                  <c:v>34.338100000001461</c:v>
                </c:pt>
                <c:pt idx="769">
                  <c:v>34.338200000001464</c:v>
                </c:pt>
                <c:pt idx="770">
                  <c:v>34.338300000001468</c:v>
                </c:pt>
                <c:pt idx="771">
                  <c:v>34.338400000001471</c:v>
                </c:pt>
                <c:pt idx="772">
                  <c:v>34.338500000001474</c:v>
                </c:pt>
                <c:pt idx="773">
                  <c:v>34.338600000001477</c:v>
                </c:pt>
                <c:pt idx="774">
                  <c:v>34.338700000001481</c:v>
                </c:pt>
                <c:pt idx="775">
                  <c:v>34.338800000001484</c:v>
                </c:pt>
                <c:pt idx="776">
                  <c:v>34.338900000001487</c:v>
                </c:pt>
                <c:pt idx="777">
                  <c:v>34.339000000001491</c:v>
                </c:pt>
                <c:pt idx="778">
                  <c:v>34.339100000001494</c:v>
                </c:pt>
                <c:pt idx="779">
                  <c:v>34.339200000001497</c:v>
                </c:pt>
                <c:pt idx="780">
                  <c:v>34.339300000001501</c:v>
                </c:pt>
                <c:pt idx="781">
                  <c:v>34.339400000001504</c:v>
                </c:pt>
                <c:pt idx="782">
                  <c:v>34.339500000001507</c:v>
                </c:pt>
                <c:pt idx="783">
                  <c:v>34.339600000001511</c:v>
                </c:pt>
                <c:pt idx="784">
                  <c:v>34.339700000001514</c:v>
                </c:pt>
                <c:pt idx="785">
                  <c:v>34.339800000001517</c:v>
                </c:pt>
                <c:pt idx="786">
                  <c:v>34.339900000001521</c:v>
                </c:pt>
                <c:pt idx="787">
                  <c:v>34.340000000001524</c:v>
                </c:pt>
                <c:pt idx="788">
                  <c:v>34.340100000001527</c:v>
                </c:pt>
                <c:pt idx="789">
                  <c:v>34.340200000001531</c:v>
                </c:pt>
                <c:pt idx="790">
                  <c:v>34.340300000001534</c:v>
                </c:pt>
                <c:pt idx="791">
                  <c:v>34.340400000001537</c:v>
                </c:pt>
                <c:pt idx="792">
                  <c:v>34.340500000001541</c:v>
                </c:pt>
                <c:pt idx="793">
                  <c:v>34.340600000001544</c:v>
                </c:pt>
                <c:pt idx="794">
                  <c:v>34.340700000001547</c:v>
                </c:pt>
                <c:pt idx="795">
                  <c:v>34.340800000001551</c:v>
                </c:pt>
                <c:pt idx="796">
                  <c:v>34.340900000001554</c:v>
                </c:pt>
                <c:pt idx="797">
                  <c:v>34.341000000001557</c:v>
                </c:pt>
                <c:pt idx="798">
                  <c:v>34.34110000000156</c:v>
                </c:pt>
                <c:pt idx="799">
                  <c:v>34.341200000001564</c:v>
                </c:pt>
                <c:pt idx="800">
                  <c:v>34.341300000001567</c:v>
                </c:pt>
                <c:pt idx="801">
                  <c:v>34.34140000000157</c:v>
                </c:pt>
                <c:pt idx="802">
                  <c:v>34.341500000001574</c:v>
                </c:pt>
                <c:pt idx="803">
                  <c:v>34.341600000001577</c:v>
                </c:pt>
                <c:pt idx="804">
                  <c:v>34.34170000000158</c:v>
                </c:pt>
                <c:pt idx="805">
                  <c:v>34.341800000001584</c:v>
                </c:pt>
                <c:pt idx="806">
                  <c:v>34.341900000001587</c:v>
                </c:pt>
                <c:pt idx="807">
                  <c:v>34.34200000000159</c:v>
                </c:pt>
                <c:pt idx="808">
                  <c:v>34.342100000001594</c:v>
                </c:pt>
                <c:pt idx="809">
                  <c:v>34.342200000001597</c:v>
                </c:pt>
                <c:pt idx="810">
                  <c:v>34.3423000000016</c:v>
                </c:pt>
                <c:pt idx="811">
                  <c:v>34.342400000001604</c:v>
                </c:pt>
                <c:pt idx="812">
                  <c:v>34.342500000001607</c:v>
                </c:pt>
                <c:pt idx="813">
                  <c:v>34.34260000000161</c:v>
                </c:pt>
                <c:pt idx="814">
                  <c:v>34.342700000001614</c:v>
                </c:pt>
                <c:pt idx="815">
                  <c:v>34.342800000001617</c:v>
                </c:pt>
                <c:pt idx="816">
                  <c:v>34.34290000000162</c:v>
                </c:pt>
                <c:pt idx="817">
                  <c:v>34.343000000001624</c:v>
                </c:pt>
                <c:pt idx="818">
                  <c:v>34.343100000001627</c:v>
                </c:pt>
                <c:pt idx="819">
                  <c:v>34.34320000000163</c:v>
                </c:pt>
                <c:pt idx="820">
                  <c:v>34.343300000001634</c:v>
                </c:pt>
                <c:pt idx="821">
                  <c:v>34.343400000001637</c:v>
                </c:pt>
                <c:pt idx="822">
                  <c:v>34.34350000000164</c:v>
                </c:pt>
                <c:pt idx="823">
                  <c:v>34.343600000001643</c:v>
                </c:pt>
                <c:pt idx="824">
                  <c:v>34.343700000001647</c:v>
                </c:pt>
                <c:pt idx="825">
                  <c:v>34.34380000000165</c:v>
                </c:pt>
                <c:pt idx="826">
                  <c:v>34.343900000001653</c:v>
                </c:pt>
                <c:pt idx="827">
                  <c:v>34.344000000001657</c:v>
                </c:pt>
                <c:pt idx="828">
                  <c:v>34.34410000000166</c:v>
                </c:pt>
                <c:pt idx="829">
                  <c:v>34.344200000001663</c:v>
                </c:pt>
                <c:pt idx="830">
                  <c:v>34.344300000001667</c:v>
                </c:pt>
                <c:pt idx="831">
                  <c:v>34.34440000000167</c:v>
                </c:pt>
                <c:pt idx="832">
                  <c:v>34.344500000001673</c:v>
                </c:pt>
                <c:pt idx="833">
                  <c:v>34.344600000001677</c:v>
                </c:pt>
                <c:pt idx="834">
                  <c:v>34.34470000000168</c:v>
                </c:pt>
                <c:pt idx="835">
                  <c:v>34.344800000001683</c:v>
                </c:pt>
                <c:pt idx="836">
                  <c:v>34.344900000001687</c:v>
                </c:pt>
                <c:pt idx="837">
                  <c:v>34.34500000000169</c:v>
                </c:pt>
                <c:pt idx="838">
                  <c:v>34.345100000001693</c:v>
                </c:pt>
                <c:pt idx="839">
                  <c:v>34.345200000001697</c:v>
                </c:pt>
                <c:pt idx="840">
                  <c:v>34.3453000000017</c:v>
                </c:pt>
                <c:pt idx="841">
                  <c:v>34.345400000001703</c:v>
                </c:pt>
                <c:pt idx="842">
                  <c:v>34.345500000001707</c:v>
                </c:pt>
                <c:pt idx="843">
                  <c:v>34.34560000000171</c:v>
                </c:pt>
                <c:pt idx="844">
                  <c:v>34.345700000001713</c:v>
                </c:pt>
                <c:pt idx="845">
                  <c:v>34.345800000001717</c:v>
                </c:pt>
                <c:pt idx="846">
                  <c:v>34.34590000000172</c:v>
                </c:pt>
                <c:pt idx="847">
                  <c:v>34.346000000001723</c:v>
                </c:pt>
                <c:pt idx="848">
                  <c:v>34.346100000001726</c:v>
                </c:pt>
                <c:pt idx="849">
                  <c:v>34.34620000000173</c:v>
                </c:pt>
                <c:pt idx="850">
                  <c:v>34.346300000001733</c:v>
                </c:pt>
                <c:pt idx="851">
                  <c:v>34.346400000001736</c:v>
                </c:pt>
                <c:pt idx="852">
                  <c:v>34.34650000000174</c:v>
                </c:pt>
                <c:pt idx="853">
                  <c:v>34.346600000001743</c:v>
                </c:pt>
                <c:pt idx="854">
                  <c:v>34.346700000001746</c:v>
                </c:pt>
                <c:pt idx="855">
                  <c:v>34.34680000000175</c:v>
                </c:pt>
                <c:pt idx="856">
                  <c:v>34.346900000001753</c:v>
                </c:pt>
                <c:pt idx="857">
                  <c:v>34.347000000001756</c:v>
                </c:pt>
                <c:pt idx="858">
                  <c:v>34.34710000000176</c:v>
                </c:pt>
                <c:pt idx="859">
                  <c:v>34.347200000001763</c:v>
                </c:pt>
                <c:pt idx="860">
                  <c:v>34.347300000001766</c:v>
                </c:pt>
                <c:pt idx="861">
                  <c:v>34.34740000000177</c:v>
                </c:pt>
                <c:pt idx="862">
                  <c:v>34.347500000001773</c:v>
                </c:pt>
                <c:pt idx="863">
                  <c:v>34.347600000001776</c:v>
                </c:pt>
                <c:pt idx="864">
                  <c:v>34.34770000000178</c:v>
                </c:pt>
                <c:pt idx="865">
                  <c:v>34.347800000001783</c:v>
                </c:pt>
                <c:pt idx="866">
                  <c:v>34.347900000001786</c:v>
                </c:pt>
                <c:pt idx="867">
                  <c:v>34.34800000000179</c:v>
                </c:pt>
                <c:pt idx="868">
                  <c:v>34.348100000001793</c:v>
                </c:pt>
                <c:pt idx="869">
                  <c:v>34.348200000001796</c:v>
                </c:pt>
                <c:pt idx="870">
                  <c:v>34.3483000000018</c:v>
                </c:pt>
                <c:pt idx="871">
                  <c:v>34.348400000001803</c:v>
                </c:pt>
                <c:pt idx="872">
                  <c:v>34.348500000001806</c:v>
                </c:pt>
                <c:pt idx="873">
                  <c:v>34.348600000001809</c:v>
                </c:pt>
                <c:pt idx="874">
                  <c:v>34.348700000001813</c:v>
                </c:pt>
                <c:pt idx="875">
                  <c:v>34.348800000001816</c:v>
                </c:pt>
                <c:pt idx="876">
                  <c:v>34.348900000001819</c:v>
                </c:pt>
                <c:pt idx="877">
                  <c:v>34.349000000001823</c:v>
                </c:pt>
                <c:pt idx="878">
                  <c:v>34.349100000001826</c:v>
                </c:pt>
                <c:pt idx="879">
                  <c:v>34.349200000001829</c:v>
                </c:pt>
                <c:pt idx="880">
                  <c:v>34.349300000001833</c:v>
                </c:pt>
                <c:pt idx="881">
                  <c:v>34.349400000001836</c:v>
                </c:pt>
                <c:pt idx="882">
                  <c:v>34.349500000001839</c:v>
                </c:pt>
                <c:pt idx="883">
                  <c:v>34.349600000001843</c:v>
                </c:pt>
                <c:pt idx="884">
                  <c:v>34.349700000001846</c:v>
                </c:pt>
                <c:pt idx="885">
                  <c:v>34.349800000001849</c:v>
                </c:pt>
                <c:pt idx="886">
                  <c:v>34.349900000001853</c:v>
                </c:pt>
                <c:pt idx="887">
                  <c:v>34.350000000001856</c:v>
                </c:pt>
                <c:pt idx="888">
                  <c:v>34.350100000001859</c:v>
                </c:pt>
                <c:pt idx="889">
                  <c:v>34.350200000001863</c:v>
                </c:pt>
                <c:pt idx="890">
                  <c:v>34.350300000001866</c:v>
                </c:pt>
                <c:pt idx="891">
                  <c:v>34.350400000001869</c:v>
                </c:pt>
                <c:pt idx="892">
                  <c:v>34.350500000001873</c:v>
                </c:pt>
                <c:pt idx="893">
                  <c:v>34.350600000001876</c:v>
                </c:pt>
                <c:pt idx="894">
                  <c:v>34.350700000001879</c:v>
                </c:pt>
                <c:pt idx="895">
                  <c:v>34.350800000001882</c:v>
                </c:pt>
                <c:pt idx="896">
                  <c:v>34.350900000001886</c:v>
                </c:pt>
                <c:pt idx="897">
                  <c:v>34.351000000001889</c:v>
                </c:pt>
                <c:pt idx="898">
                  <c:v>34.351100000001892</c:v>
                </c:pt>
                <c:pt idx="899">
                  <c:v>34.351200000001896</c:v>
                </c:pt>
                <c:pt idx="900">
                  <c:v>34.351300000001899</c:v>
                </c:pt>
                <c:pt idx="901">
                  <c:v>34.351400000001902</c:v>
                </c:pt>
                <c:pt idx="902">
                  <c:v>34.351500000001906</c:v>
                </c:pt>
                <c:pt idx="903">
                  <c:v>34.351600000001909</c:v>
                </c:pt>
                <c:pt idx="904">
                  <c:v>34.351700000001912</c:v>
                </c:pt>
                <c:pt idx="905">
                  <c:v>34.351800000001916</c:v>
                </c:pt>
                <c:pt idx="906">
                  <c:v>34.351900000001919</c:v>
                </c:pt>
                <c:pt idx="907">
                  <c:v>34.352000000001922</c:v>
                </c:pt>
                <c:pt idx="908">
                  <c:v>34.352100000001926</c:v>
                </c:pt>
                <c:pt idx="909">
                  <c:v>34.352200000001929</c:v>
                </c:pt>
                <c:pt idx="910">
                  <c:v>34.352300000001932</c:v>
                </c:pt>
                <c:pt idx="911">
                  <c:v>34.352400000001936</c:v>
                </c:pt>
                <c:pt idx="912">
                  <c:v>34.352500000001939</c:v>
                </c:pt>
                <c:pt idx="913">
                  <c:v>34.352600000001942</c:v>
                </c:pt>
                <c:pt idx="914">
                  <c:v>34.352700000001946</c:v>
                </c:pt>
                <c:pt idx="915">
                  <c:v>34.352800000001949</c:v>
                </c:pt>
                <c:pt idx="916">
                  <c:v>34.352900000001952</c:v>
                </c:pt>
                <c:pt idx="917">
                  <c:v>34.353000000001956</c:v>
                </c:pt>
                <c:pt idx="918">
                  <c:v>34.353100000001959</c:v>
                </c:pt>
                <c:pt idx="919">
                  <c:v>34.353200000001962</c:v>
                </c:pt>
                <c:pt idx="920">
                  <c:v>34.353300000001965</c:v>
                </c:pt>
                <c:pt idx="921">
                  <c:v>34.353400000001969</c:v>
                </c:pt>
                <c:pt idx="922">
                  <c:v>34.353500000001972</c:v>
                </c:pt>
                <c:pt idx="923">
                  <c:v>34.353600000001975</c:v>
                </c:pt>
                <c:pt idx="924">
                  <c:v>34.353700000001979</c:v>
                </c:pt>
                <c:pt idx="925">
                  <c:v>34.353800000001982</c:v>
                </c:pt>
                <c:pt idx="926">
                  <c:v>34.353900000001985</c:v>
                </c:pt>
                <c:pt idx="927">
                  <c:v>34.354000000001989</c:v>
                </c:pt>
                <c:pt idx="928">
                  <c:v>34.354100000001992</c:v>
                </c:pt>
                <c:pt idx="929">
                  <c:v>34.354200000001995</c:v>
                </c:pt>
                <c:pt idx="930">
                  <c:v>34.354300000001999</c:v>
                </c:pt>
                <c:pt idx="931">
                  <c:v>34.354400000002002</c:v>
                </c:pt>
                <c:pt idx="932">
                  <c:v>34.354500000002005</c:v>
                </c:pt>
                <c:pt idx="933">
                  <c:v>34.354600000002009</c:v>
                </c:pt>
                <c:pt idx="934">
                  <c:v>34.354700000002012</c:v>
                </c:pt>
                <c:pt idx="935">
                  <c:v>34.354800000002015</c:v>
                </c:pt>
                <c:pt idx="936">
                  <c:v>34.354900000002019</c:v>
                </c:pt>
                <c:pt idx="937">
                  <c:v>34.355000000002022</c:v>
                </c:pt>
                <c:pt idx="938">
                  <c:v>34.355100000002025</c:v>
                </c:pt>
                <c:pt idx="939">
                  <c:v>34.355200000002029</c:v>
                </c:pt>
                <c:pt idx="940">
                  <c:v>34.355300000002032</c:v>
                </c:pt>
                <c:pt idx="941">
                  <c:v>34.355400000002035</c:v>
                </c:pt>
                <c:pt idx="942">
                  <c:v>34.355500000002039</c:v>
                </c:pt>
                <c:pt idx="943">
                  <c:v>34.355600000002042</c:v>
                </c:pt>
                <c:pt idx="944">
                  <c:v>34.355700000002045</c:v>
                </c:pt>
                <c:pt idx="945">
                  <c:v>34.355800000002048</c:v>
                </c:pt>
                <c:pt idx="946">
                  <c:v>34.355900000002052</c:v>
                </c:pt>
                <c:pt idx="947">
                  <c:v>34.356000000002055</c:v>
                </c:pt>
                <c:pt idx="948">
                  <c:v>34.356100000002058</c:v>
                </c:pt>
                <c:pt idx="949">
                  <c:v>34.356200000002062</c:v>
                </c:pt>
                <c:pt idx="950">
                  <c:v>34.356300000002065</c:v>
                </c:pt>
                <c:pt idx="951">
                  <c:v>34.356400000002068</c:v>
                </c:pt>
                <c:pt idx="952">
                  <c:v>34.356500000002072</c:v>
                </c:pt>
                <c:pt idx="953">
                  <c:v>34.356600000002075</c:v>
                </c:pt>
                <c:pt idx="954">
                  <c:v>34.356700000002078</c:v>
                </c:pt>
                <c:pt idx="955">
                  <c:v>34.356800000002082</c:v>
                </c:pt>
                <c:pt idx="956">
                  <c:v>34.356900000002085</c:v>
                </c:pt>
                <c:pt idx="957">
                  <c:v>34.357000000002088</c:v>
                </c:pt>
                <c:pt idx="958">
                  <c:v>34.357100000002092</c:v>
                </c:pt>
                <c:pt idx="959">
                  <c:v>34.357200000002095</c:v>
                </c:pt>
                <c:pt idx="960">
                  <c:v>34.357300000002098</c:v>
                </c:pt>
                <c:pt idx="961">
                  <c:v>34.357400000002102</c:v>
                </c:pt>
                <c:pt idx="962">
                  <c:v>34.357500000002105</c:v>
                </c:pt>
                <c:pt idx="963">
                  <c:v>34.357600000002108</c:v>
                </c:pt>
                <c:pt idx="964">
                  <c:v>34.357700000002112</c:v>
                </c:pt>
                <c:pt idx="965">
                  <c:v>34.357800000002115</c:v>
                </c:pt>
                <c:pt idx="966">
                  <c:v>34.357900000002118</c:v>
                </c:pt>
                <c:pt idx="967">
                  <c:v>34.358000000002122</c:v>
                </c:pt>
                <c:pt idx="968">
                  <c:v>34.358100000002125</c:v>
                </c:pt>
                <c:pt idx="969">
                  <c:v>34.358200000002128</c:v>
                </c:pt>
                <c:pt idx="970">
                  <c:v>34.358300000002131</c:v>
                </c:pt>
                <c:pt idx="971">
                  <c:v>34.358400000002135</c:v>
                </c:pt>
                <c:pt idx="972">
                  <c:v>34.358500000002138</c:v>
                </c:pt>
                <c:pt idx="973">
                  <c:v>34.358600000002141</c:v>
                </c:pt>
                <c:pt idx="974">
                  <c:v>34.358700000002145</c:v>
                </c:pt>
                <c:pt idx="975">
                  <c:v>34.358800000002148</c:v>
                </c:pt>
                <c:pt idx="976">
                  <c:v>34.358900000002151</c:v>
                </c:pt>
                <c:pt idx="977">
                  <c:v>34.359000000002155</c:v>
                </c:pt>
                <c:pt idx="978">
                  <c:v>34.359100000002158</c:v>
                </c:pt>
                <c:pt idx="979">
                  <c:v>34.359200000002161</c:v>
                </c:pt>
                <c:pt idx="980">
                  <c:v>34.359300000002165</c:v>
                </c:pt>
                <c:pt idx="981">
                  <c:v>34.359400000002168</c:v>
                </c:pt>
                <c:pt idx="982">
                  <c:v>34.359500000002171</c:v>
                </c:pt>
                <c:pt idx="983">
                  <c:v>34.359600000002175</c:v>
                </c:pt>
                <c:pt idx="984">
                  <c:v>34.359700000002178</c:v>
                </c:pt>
                <c:pt idx="985">
                  <c:v>34.359800000002181</c:v>
                </c:pt>
                <c:pt idx="986">
                  <c:v>34.359900000002185</c:v>
                </c:pt>
                <c:pt idx="987">
                  <c:v>34.360000000002188</c:v>
                </c:pt>
                <c:pt idx="988">
                  <c:v>34.360100000002191</c:v>
                </c:pt>
                <c:pt idx="989">
                  <c:v>34.360200000002195</c:v>
                </c:pt>
                <c:pt idx="990">
                  <c:v>34.360300000002198</c:v>
                </c:pt>
                <c:pt idx="991">
                  <c:v>34.360400000002201</c:v>
                </c:pt>
                <c:pt idx="992">
                  <c:v>34.360500000002205</c:v>
                </c:pt>
                <c:pt idx="993">
                  <c:v>34.360600000002208</c:v>
                </c:pt>
                <c:pt idx="994">
                  <c:v>34.360700000002211</c:v>
                </c:pt>
                <c:pt idx="995">
                  <c:v>34.360800000002214</c:v>
                </c:pt>
                <c:pt idx="996">
                  <c:v>34.360900000002218</c:v>
                </c:pt>
                <c:pt idx="997">
                  <c:v>34.361000000002221</c:v>
                </c:pt>
                <c:pt idx="998">
                  <c:v>34.361100000002224</c:v>
                </c:pt>
                <c:pt idx="999">
                  <c:v>34.361200000002228</c:v>
                </c:pt>
                <c:pt idx="1000">
                  <c:v>34.361300000002231</c:v>
                </c:pt>
              </c:numCache>
            </c:numRef>
          </c:xVal>
          <c:yVal>
            <c:numRef>
              <c:f>Calculs!$I$4:$I$1004</c:f>
              <c:numCache>
                <c:formatCode>0.00</c:formatCode>
                <c:ptCount val="1001"/>
                <c:pt idx="0">
                  <c:v>154.12124549103112</c:v>
                </c:pt>
                <c:pt idx="1">
                  <c:v>153.85809238469307</c:v>
                </c:pt>
                <c:pt idx="2">
                  <c:v>153.59553332758244</c:v>
                </c:pt>
                <c:pt idx="3">
                  <c:v>153.33356583025579</c:v>
                </c:pt>
                <c:pt idx="4">
                  <c:v>153.07218741710818</c:v>
                </c:pt>
                <c:pt idx="5">
                  <c:v>152.81139562627649</c:v>
                </c:pt>
                <c:pt idx="6">
                  <c:v>152.55118800954358</c:v>
                </c:pt>
                <c:pt idx="7">
                  <c:v>152.2915621322434</c:v>
                </c:pt>
                <c:pt idx="8">
                  <c:v>152.03251557316651</c:v>
                </c:pt>
                <c:pt idx="9">
                  <c:v>151.77404592446689</c:v>
                </c:pt>
                <c:pt idx="10">
                  <c:v>151.51615079156912</c:v>
                </c:pt>
                <c:pt idx="11">
                  <c:v>151.25882585723215</c:v>
                </c:pt>
                <c:pt idx="12">
                  <c:v>151.00206685240923</c:v>
                </c:pt>
                <c:pt idx="13">
                  <c:v>150.74587149168673</c:v>
                </c:pt>
                <c:pt idx="14">
                  <c:v>150.49023750170755</c:v>
                </c:pt>
                <c:pt idx="15">
                  <c:v>150.23516262109058</c:v>
                </c:pt>
                <c:pt idx="16">
                  <c:v>149.98064460035113</c:v>
                </c:pt>
                <c:pt idx="17">
                  <c:v>149.72668120182175</c:v>
                </c:pt>
                <c:pt idx="18">
                  <c:v>149.47327019957379</c:v>
                </c:pt>
                <c:pt idx="19">
                  <c:v>149.2204093793396</c:v>
                </c:pt>
                <c:pt idx="20">
                  <c:v>148.96809653843528</c:v>
                </c:pt>
                <c:pt idx="21">
                  <c:v>148.71633045415948</c:v>
                </c:pt>
                <c:pt idx="22">
                  <c:v>148.46510989825506</c:v>
                </c:pt>
                <c:pt idx="23">
                  <c:v>148.21443266851307</c:v>
                </c:pt>
                <c:pt idx="24">
                  <c:v>147.96429657441311</c:v>
                </c:pt>
                <c:pt idx="25">
                  <c:v>147.71469943704528</c:v>
                </c:pt>
                <c:pt idx="26">
                  <c:v>147.46563908903255</c:v>
                </c:pt>
                <c:pt idx="27">
                  <c:v>147.2171133744539</c:v>
                </c:pt>
                <c:pt idx="28">
                  <c:v>146.96912014876793</c:v>
                </c:pt>
                <c:pt idx="29">
                  <c:v>146.72165727873721</c:v>
                </c:pt>
                <c:pt idx="30">
                  <c:v>146.47472264235321</c:v>
                </c:pt>
                <c:pt idx="31">
                  <c:v>146.22831412876187</c:v>
                </c:pt>
                <c:pt idx="32">
                  <c:v>145.98242963818953</c:v>
                </c:pt>
                <c:pt idx="33">
                  <c:v>145.73706708186981</c:v>
                </c:pt>
                <c:pt idx="34">
                  <c:v>145.4922243819708</c:v>
                </c:pt>
                <c:pt idx="35">
                  <c:v>145.247899471523</c:v>
                </c:pt>
                <c:pt idx="36">
                  <c:v>145.00409029434758</c:v>
                </c:pt>
                <c:pt idx="37">
                  <c:v>144.76079480498561</c:v>
                </c:pt>
                <c:pt idx="38">
                  <c:v>144.51801096862741</c:v>
                </c:pt>
                <c:pt idx="39">
                  <c:v>144.27573676104285</c:v>
                </c:pt>
                <c:pt idx="40">
                  <c:v>144.03397016851187</c:v>
                </c:pt>
                <c:pt idx="41">
                  <c:v>143.79270918775586</c:v>
                </c:pt>
                <c:pt idx="42">
                  <c:v>143.55195182586925</c:v>
                </c:pt>
                <c:pt idx="43">
                  <c:v>143.31169610025196</c:v>
                </c:pt>
                <c:pt idx="44">
                  <c:v>143.07194003854212</c:v>
                </c:pt>
                <c:pt idx="45">
                  <c:v>142.83268167854953</c:v>
                </c:pt>
                <c:pt idx="46">
                  <c:v>142.59391906818936</c:v>
                </c:pt>
                <c:pt idx="47">
                  <c:v>142.35565026541684</c:v>
                </c:pt>
                <c:pt idx="48">
                  <c:v>142.11787333816196</c:v>
                </c:pt>
                <c:pt idx="49">
                  <c:v>141.88058636426481</c:v>
                </c:pt>
                <c:pt idx="50">
                  <c:v>141.64378743141179</c:v>
                </c:pt>
                <c:pt idx="51">
                  <c:v>141.40747463707177</c:v>
                </c:pt>
                <c:pt idx="52">
                  <c:v>141.17164608843316</c:v>
                </c:pt>
                <c:pt idx="53">
                  <c:v>140.93629990234126</c:v>
                </c:pt>
                <c:pt idx="54">
                  <c:v>140.70143420523613</c:v>
                </c:pt>
                <c:pt idx="55">
                  <c:v>140.46704713309103</c:v>
                </c:pt>
                <c:pt idx="56">
                  <c:v>140.2331368313512</c:v>
                </c:pt>
                <c:pt idx="57">
                  <c:v>139.99970145487327</c:v>
                </c:pt>
                <c:pt idx="58">
                  <c:v>139.76673916786493</c:v>
                </c:pt>
                <c:pt idx="59">
                  <c:v>139.53424814382527</c:v>
                </c:pt>
                <c:pt idx="60">
                  <c:v>139.30222656548548</c:v>
                </c:pt>
                <c:pt idx="61">
                  <c:v>139.0706726247501</c:v>
                </c:pt>
                <c:pt idx="62">
                  <c:v>138.83958452263849</c:v>
                </c:pt>
                <c:pt idx="63">
                  <c:v>138.60896046922696</c:v>
                </c:pt>
                <c:pt idx="64">
                  <c:v>138.37879868359133</c:v>
                </c:pt>
                <c:pt idx="65">
                  <c:v>138.14909739374986</c:v>
                </c:pt>
                <c:pt idx="66">
                  <c:v>137.91985483660662</c:v>
                </c:pt>
                <c:pt idx="67">
                  <c:v>137.69106925789532</c:v>
                </c:pt>
                <c:pt idx="68">
                  <c:v>137.46273891212365</c:v>
                </c:pt>
                <c:pt idx="69">
                  <c:v>137.23486206251772</c:v>
                </c:pt>
                <c:pt idx="70">
                  <c:v>137.00743698096741</c:v>
                </c:pt>
                <c:pt idx="71">
                  <c:v>136.78046194797176</c:v>
                </c:pt>
                <c:pt idx="72">
                  <c:v>136.55393525258489</c:v>
                </c:pt>
                <c:pt idx="73">
                  <c:v>136.32785519236239</c:v>
                </c:pt>
                <c:pt idx="74">
                  <c:v>136.10222007330802</c:v>
                </c:pt>
                <c:pt idx="75">
                  <c:v>135.87702820982085</c:v>
                </c:pt>
                <c:pt idx="76">
                  <c:v>135.65227792464273</c:v>
                </c:pt>
                <c:pt idx="77">
                  <c:v>135.42796754880649</c:v>
                </c:pt>
                <c:pt idx="78">
                  <c:v>135.2040954215839</c:v>
                </c:pt>
                <c:pt idx="79">
                  <c:v>134.98065989043468</c:v>
                </c:pt>
                <c:pt idx="80">
                  <c:v>134.75765931095546</c:v>
                </c:pt>
                <c:pt idx="81">
                  <c:v>134.53509204682928</c:v>
                </c:pt>
                <c:pt idx="82">
                  <c:v>134.31295646977551</c:v>
                </c:pt>
                <c:pt idx="83">
                  <c:v>134.09125095949997</c:v>
                </c:pt>
                <c:pt idx="84">
                  <c:v>133.8699739036457</c:v>
                </c:pt>
                <c:pt idx="85">
                  <c:v>133.64912369774379</c:v>
                </c:pt>
                <c:pt idx="86">
                  <c:v>133.42869874516475</c:v>
                </c:pt>
                <c:pt idx="87">
                  <c:v>133.20869745707034</c:v>
                </c:pt>
                <c:pt idx="88">
                  <c:v>132.98911825236544</c:v>
                </c:pt>
                <c:pt idx="89">
                  <c:v>132.76995955765065</c:v>
                </c:pt>
                <c:pt idx="90">
                  <c:v>132.55121980717482</c:v>
                </c:pt>
                <c:pt idx="91">
                  <c:v>132.33289744278849</c:v>
                </c:pt>
                <c:pt idx="92">
                  <c:v>132.11499091389715</c:v>
                </c:pt>
                <c:pt idx="93">
                  <c:v>131.897498677415</c:v>
                </c:pt>
                <c:pt idx="94">
                  <c:v>131.68041919771935</c:v>
                </c:pt>
                <c:pt idx="95">
                  <c:v>131.46375094660479</c:v>
                </c:pt>
                <c:pt idx="96">
                  <c:v>131.24749240323828</c:v>
                </c:pt>
                <c:pt idx="97">
                  <c:v>131.03164205411426</c:v>
                </c:pt>
                <c:pt idx="98">
                  <c:v>130.81619839300996</c:v>
                </c:pt>
                <c:pt idx="99">
                  <c:v>130.60115992094134</c:v>
                </c:pt>
                <c:pt idx="100">
                  <c:v>130.38652514611937</c:v>
                </c:pt>
                <c:pt idx="101">
                  <c:v>128.24426183805355</c:v>
                </c:pt>
                <c:pt idx="102">
                  <c:v>126.14173503846744</c:v>
                </c:pt>
                <c:pt idx="103">
                  <c:v>124.07750799869359</c:v>
                </c:pt>
                <c:pt idx="104">
                  <c:v>122.05021098704812</c:v>
                </c:pt>
                <c:pt idx="105">
                  <c:v>120.05853738496083</c:v>
                </c:pt>
                <c:pt idx="106">
                  <c:v>118.10124005568493</c:v>
                </c:pt>
                <c:pt idx="107">
                  <c:v>116.17712796371627</c:v>
                </c:pt>
                <c:pt idx="108">
                  <c:v>114.28506302505598</c:v>
                </c:pt>
                <c:pt idx="109">
                  <c:v>112.42395717024912</c:v>
                </c:pt>
                <c:pt idx="110">
                  <c:v>110.59276960375203</c:v>
                </c:pt>
                <c:pt idx="111">
                  <c:v>108.79050424463981</c:v>
                </c:pt>
                <c:pt idx="112">
                  <c:v>107.01620733498224</c:v>
                </c:pt>
                <c:pt idx="113">
                  <c:v>105.26896520340598</c:v>
                </c:pt>
                <c:pt idx="114">
                  <c:v>103.54790217243728</c:v>
                </c:pt>
                <c:pt idx="115">
                  <c:v>101.85217859919423</c:v>
                </c:pt>
                <c:pt idx="116">
                  <c:v>100.18098903988256</c:v>
                </c:pt>
                <c:pt idx="117">
                  <c:v>98.533560529352172</c:v>
                </c:pt>
                <c:pt idx="118">
                  <c:v>96.909150967703511</c:v>
                </c:pt>
                <c:pt idx="119">
                  <c:v>95.307047606598331</c:v>
                </c:pt>
                <c:pt idx="120">
                  <c:v>93.726565628538182</c:v>
                </c:pt>
                <c:pt idx="121">
                  <c:v>92.167046812929527</c:v>
                </c:pt>
                <c:pt idx="122">
                  <c:v>90.627858283263734</c:v>
                </c:pt>
                <c:pt idx="123">
                  <c:v>89.108391330207084</c:v>
                </c:pt>
                <c:pt idx="124">
                  <c:v>87.608060305826271</c:v>
                </c:pt>
                <c:pt idx="125">
                  <c:v>86.126301584570157</c:v>
                </c:pt>
                <c:pt idx="126">
                  <c:v>84.662572586995324</c:v>
                </c:pt>
                <c:pt idx="127">
                  <c:v>83.216350862562081</c:v>
                </c:pt>
                <c:pt idx="128">
                  <c:v>81.787133228143034</c:v>
                </c:pt>
                <c:pt idx="129">
                  <c:v>80.374434959181656</c:v>
                </c:pt>
                <c:pt idx="130">
                  <c:v>78.977789030714149</c:v>
                </c:pt>
                <c:pt idx="131">
                  <c:v>77.596745405728697</c:v>
                </c:pt>
                <c:pt idx="132">
                  <c:v>76.230870368582899</c:v>
                </c:pt>
                <c:pt idx="133">
                  <c:v>74.879745901436095</c:v>
                </c:pt>
                <c:pt idx="134">
                  <c:v>73.542969101878569</c:v>
                </c:pt>
                <c:pt idx="135">
                  <c:v>72.220151640159855</c:v>
                </c:pt>
                <c:pt idx="136">
                  <c:v>70.910919254631139</c:v>
                </c:pt>
                <c:pt idx="137">
                  <c:v>69.614911284228782</c:v>
                </c:pt>
                <c:pt idx="138">
                  <c:v>68.331780237035588</c:v>
                </c:pt>
                <c:pt idx="139">
                  <c:v>67.061191394168588</c:v>
                </c:pt>
                <c:pt idx="140">
                  <c:v>65.802822448458471</c:v>
                </c:pt>
                <c:pt idx="141">
                  <c:v>64.556363177607423</c:v>
                </c:pt>
                <c:pt idx="142">
                  <c:v>63.3215151517458</c:v>
                </c:pt>
                <c:pt idx="143">
                  <c:v>62.097991475551858</c:v>
                </c:pt>
                <c:pt idx="144">
                  <c:v>60.885516565361378</c:v>
                </c:pt>
                <c:pt idx="145">
                  <c:v>59.683825961975771</c:v>
                </c:pt>
                <c:pt idx="146">
                  <c:v>58.492666180184806</c:v>
                </c:pt>
                <c:pt idx="147">
                  <c:v>57.311794596358368</c:v>
                </c:pt>
                <c:pt idx="148">
                  <c:v>56.140979375836608</c:v>
                </c:pt>
                <c:pt idx="149">
                  <c:v>54.979999442267129</c:v>
                </c:pt>
                <c:pt idx="150">
                  <c:v>53.828644491509685</c:v>
                </c:pt>
                <c:pt idx="151">
                  <c:v>52.686715053263519</c:v>
                </c:pt>
                <c:pt idx="152">
                  <c:v>51.554022604181085</c:v>
                </c:pt>
                <c:pt idx="153">
                  <c:v>50.430389736929151</c:v>
                </c:pt>
                <c:pt idx="154">
                  <c:v>49.315650390460135</c:v>
                </c:pt>
                <c:pt idx="155">
                  <c:v>48.209650147682204</c:v>
                </c:pt>
                <c:pt idx="156">
                  <c:v>47.112246607790418</c:v>
                </c:pt>
                <c:pt idx="157">
                  <c:v>46.023309841769603</c:v>
                </c:pt>
                <c:pt idx="158">
                  <c:v>44.94272294103677</c:v>
                </c:pt>
                <c:pt idx="159">
                  <c:v>43.870382670895523</c:v>
                </c:pt>
                <c:pt idx="160">
                  <c:v>42.806200242475441</c:v>
                </c:pt>
                <c:pt idx="161">
                  <c:v>41.750102219181642</c:v>
                </c:pt>
                <c:pt idx="162">
                  <c:v>40.702031576452463</c:v>
                </c:pt>
                <c:pt idx="163">
                  <c:v>39.661948936897723</c:v>
                </c:pt>
                <c:pt idx="164">
                  <c:v>38.62983400676341</c:v>
                </c:pt>
                <c:pt idx="165">
                  <c:v>37.605687244258078</c:v>
                </c:pt>
                <c:pt idx="166">
                  <c:v>36.589531795718905</c:v>
                </c:pt>
                <c:pt idx="167">
                  <c:v>35.581415742056869</c:v>
                </c:pt>
                <c:pt idx="168">
                  <c:v>34.581414705591428</c:v>
                </c:pt>
                <c:pt idx="169">
                  <c:v>33.589634876492589</c:v>
                </c:pt>
                <c:pt idx="170">
                  <c:v>32.606216528848513</c:v>
                </c:pt>
                <c:pt idx="171">
                  <c:v>31.631338109161611</c:v>
                </c:pt>
                <c:pt idx="172">
                  <c:v>30.665220995163665</c:v>
                </c:pt>
                <c:pt idx="173">
                  <c:v>29.70813504056142</c:v>
                </c:pt>
                <c:pt idx="174">
                  <c:v>28.760405041996219</c:v>
                </c:pt>
                <c:pt idx="175">
                  <c:v>27.822418288376507</c:v>
                </c:pt>
                <c:pt idx="176">
                  <c:v>26.894633379923036</c:v>
                </c:pt>
                <c:pt idx="177">
                  <c:v>25.977590534560886</c:v>
                </c:pt>
                <c:pt idx="178">
                  <c:v>25.071923631983768</c:v>
                </c:pt>
                <c:pt idx="179">
                  <c:v>24.178374279196614</c:v>
                </c:pt>
                <c:pt idx="180">
                  <c:v>23.297808212549366</c:v>
                </c:pt>
                <c:pt idx="181">
                  <c:v>22.431234374829213</c:v>
                </c:pt>
                <c:pt idx="182">
                  <c:v>21.579827012916901</c:v>
                </c:pt>
                <c:pt idx="183">
                  <c:v>20.744951117457312</c:v>
                </c:pt>
                <c:pt idx="184">
                  <c:v>19.928191448637303</c:v>
                </c:pt>
                <c:pt idx="185">
                  <c:v>19.131385228003484</c:v>
                </c:pt>
                <c:pt idx="186">
                  <c:v>18.356658276799134</c:v>
                </c:pt>
                <c:pt idx="187">
                  <c:v>17.60646387956578</c:v>
                </c:pt>
                <c:pt idx="188">
                  <c:v>16.883622861086209</c:v>
                </c:pt>
                <c:pt idx="189">
                  <c:v>16.191362184262395</c:v>
                </c:pt>
                <c:pt idx="190">
                  <c:v>15.533347710887844</c:v>
                </c:pt>
                <c:pt idx="191">
                  <c:v>14.913704572729735</c:v>
                </c:pt>
                <c:pt idx="192">
                  <c:v>14.337015971542654</c:v>
                </c:pt>
                <c:pt idx="193">
                  <c:v>13.808288533240679</c:v>
                </c:pt>
                <c:pt idx="194">
                  <c:v>13.332870396971133</c:v>
                </c:pt>
                <c:pt idx="195">
                  <c:v>12.91630840310139</c:v>
                </c:pt>
                <c:pt idx="196">
                  <c:v>12.564134895659395</c:v>
                </c:pt>
                <c:pt idx="197">
                  <c:v>12.281584493328394</c:v>
                </c:pt>
                <c:pt idx="198">
                  <c:v>12.073257085865432</c:v>
                </c:pt>
                <c:pt idx="199">
                  <c:v>11.942762768823691</c:v>
                </c:pt>
                <c:pt idx="200">
                  <c:v>11.89240126113242</c:v>
                </c:pt>
                <c:pt idx="201">
                  <c:v>11.922934221150914</c:v>
                </c:pt>
                <c:pt idx="202">
                  <c:v>12.033497558376757</c:v>
                </c:pt>
                <c:pt idx="203">
                  <c:v>12.22167308074167</c:v>
                </c:pt>
                <c:pt idx="204">
                  <c:v>12.483703762420491</c:v>
                </c:pt>
                <c:pt idx="205">
                  <c:v>12.814807785040964</c:v>
                </c:pt>
                <c:pt idx="206">
                  <c:v>13.209533201479253</c:v>
                </c:pt>
                <c:pt idx="207">
                  <c:v>13.662099304414799</c:v>
                </c:pt>
                <c:pt idx="208">
                  <c:v>14.166686870903414</c:v>
                </c:pt>
                <c:pt idx="209">
                  <c:v>14.717659030463045</c:v>
                </c:pt>
                <c:pt idx="210">
                  <c:v>15.30971101233774</c:v>
                </c:pt>
                <c:pt idx="211">
                  <c:v>15.937957559035821</c:v>
                </c:pt>
                <c:pt idx="212">
                  <c:v>16.597971486360063</c:v>
                </c:pt>
                <c:pt idx="213">
                  <c:v>17.285787375208027</c:v>
                </c:pt>
                <c:pt idx="214">
                  <c:v>17.997882571459968</c:v>
                </c:pt>
                <c:pt idx="215">
                  <c:v>18.731144992721717</c:v>
                </c:pt>
                <c:pt idx="216">
                  <c:v>19.482834568013001</c:v>
                </c:pt>
                <c:pt idx="217">
                  <c:v>20.250542878520296</c:v>
                </c:pt>
                <c:pt idx="218">
                  <c:v>21.03215384056238</c:v>
                </c:pt>
                <c:pt idx="219">
                  <c:v>21.825807041108842</c:v>
                </c:pt>
                <c:pt idx="220">
                  <c:v>22.629864508014435</c:v>
                </c:pt>
                <c:pt idx="221">
                  <c:v>23.44288116926208</c:v>
                </c:pt>
                <c:pt idx="222">
                  <c:v>24.263578938806855</c:v>
                </c:pt>
                <c:pt idx="223">
                  <c:v>25.090824191639655</c:v>
                </c:pt>
                <c:pt idx="224">
                  <c:v>25.923608306927072</c:v>
                </c:pt>
                <c:pt idx="225">
                  <c:v>26.76103093051616</c:v>
                </c:pt>
                <c:pt idx="226">
                  <c:v>27.602285613338523</c:v>
                </c:pt>
                <c:pt idx="227">
                  <c:v>28.446647505209516</c:v>
                </c:pt>
                <c:pt idx="228">
                  <c:v>29.293462814759131</c:v>
                </c:pt>
                <c:pt idx="229">
                  <c:v>30.142139780076235</c:v>
                </c:pt>
                <c:pt idx="230">
                  <c:v>30.992140927852503</c:v>
                </c:pt>
                <c:pt idx="231">
                  <c:v>31.842976429662976</c:v>
                </c:pt>
                <c:pt idx="232">
                  <c:v>32.694198391741025</c:v>
                </c:pt>
                <c:pt idx="233">
                  <c:v>33.545395938974835</c:v>
                </c:pt>
                <c:pt idx="234">
                  <c:v>34.396190974960412</c:v>
                </c:pt>
                <c:pt idx="235">
                  <c:v>35.246234518041831</c:v>
                </c:pt>
                <c:pt idx="236">
                  <c:v>36.095203528674084</c:v>
                </c:pt>
                <c:pt idx="237">
                  <c:v>36.942798156492778</c:v>
                </c:pt>
                <c:pt idx="238">
                  <c:v>37.788739346493934</c:v>
                </c:pt>
                <c:pt idx="239">
                  <c:v>38.632766753012042</c:v>
                </c:pt>
                <c:pt idx="240">
                  <c:v>39.474636918000762</c:v>
                </c:pt>
                <c:pt idx="241">
                  <c:v>40.314121676697148</c:v>
                </c:pt>
                <c:pt idx="242">
                  <c:v>41.151006759285131</c:v>
                </c:pt>
                <c:pt idx="243">
                  <c:v>41.985090561834681</c:v>
                </c:pt>
                <c:pt idx="244">
                  <c:v>42.816183063721049</c:v>
                </c:pt>
                <c:pt idx="245">
                  <c:v>43.644104872043684</c:v>
                </c:pt>
                <c:pt idx="246">
                  <c:v>44.468686376364928</c:v>
                </c:pt>
                <c:pt idx="247">
                  <c:v>45.289766999459559</c:v>
                </c:pt>
                <c:pt idx="248">
                  <c:v>46.107194531775392</c:v>
                </c:pt>
                <c:pt idx="249">
                  <c:v>46.920824539012045</c:v>
                </c:pt>
                <c:pt idx="250">
                  <c:v>47.73051983367651</c:v>
                </c:pt>
                <c:pt idx="251">
                  <c:v>48.536150002711636</c:v>
                </c:pt>
                <c:pt idx="252">
                  <c:v>49.337590984350847</c:v>
                </c:pt>
                <c:pt idx="253">
                  <c:v>50.134724688255865</c:v>
                </c:pt>
                <c:pt idx="254">
                  <c:v>50.927438653770139</c:v>
                </c:pt>
                <c:pt idx="255">
                  <c:v>51.715625741786191</c:v>
                </c:pt>
                <c:pt idx="256">
                  <c:v>52.499183856298004</c:v>
                </c:pt>
                <c:pt idx="257">
                  <c:v>53.278015692204058</c:v>
                </c:pt>
                <c:pt idx="258">
                  <c:v>54.052028506353381</c:v>
                </c:pt>
                <c:pt idx="259">
                  <c:v>54.821133909196405</c:v>
                </c:pt>
                <c:pt idx="260">
                  <c:v>55.585247674723171</c:v>
                </c:pt>
                <c:pt idx="261">
                  <c:v>56.344289566649493</c:v>
                </c:pt>
                <c:pt idx="262">
                  <c:v>57.09818317905448</c:v>
                </c:pt>
                <c:pt idx="263">
                  <c:v>57.846855789883691</c:v>
                </c:pt>
                <c:pt idx="264">
                  <c:v>58.590238225917084</c:v>
                </c:pt>
                <c:pt idx="265">
                  <c:v>59.328264737962442</c:v>
                </c:pt>
                <c:pt idx="266">
                  <c:v>60.060872885176323</c:v>
                </c:pt>
                <c:pt idx="267">
                  <c:v>60.78800342753901</c:v>
                </c:pt>
                <c:pt idx="268">
                  <c:v>61.509600225619309</c:v>
                </c:pt>
                <c:pt idx="269">
                  <c:v>62.225610146861243</c:v>
                </c:pt>
                <c:pt idx="270">
                  <c:v>62.935982977709422</c:v>
                </c:pt>
                <c:pt idx="271">
                  <c:v>63.640671340965397</c:v>
                </c:pt>
                <c:pt idx="272">
                  <c:v>64.339630617832952</c:v>
                </c:pt>
                <c:pt idx="273">
                  <c:v>65.032818874169919</c:v>
                </c:pt>
                <c:pt idx="274">
                  <c:v>65.720196790515544</c:v>
                </c:pt>
                <c:pt idx="275">
                  <c:v>66.401727595509271</c:v>
                </c:pt>
                <c:pt idx="276">
                  <c:v>67.077377002357679</c:v>
                </c:pt>
                <c:pt idx="277">
                  <c:v>67.747113148043567</c:v>
                </c:pt>
                <c:pt idx="278">
                  <c:v>68.410906535002965</c:v>
                </c:pt>
                <c:pt idx="279">
                  <c:v>69.068729975026301</c:v>
                </c:pt>
                <c:pt idx="280">
                  <c:v>69.720558535164884</c:v>
                </c:pt>
                <c:pt idx="281">
                  <c:v>70.366369485448018</c:v>
                </c:pt>
                <c:pt idx="282">
                  <c:v>71.006142248236628</c:v>
                </c:pt>
                <c:pt idx="283">
                  <c:v>71.639858349057917</c:v>
                </c:pt>
                <c:pt idx="284">
                  <c:v>72.267501368782661</c:v>
                </c:pt>
                <c:pt idx="285">
                  <c:v>72.889056897021689</c:v>
                </c:pt>
                <c:pt idx="286">
                  <c:v>73.504512486631299</c:v>
                </c:pt>
                <c:pt idx="287">
                  <c:v>74.113857609230109</c:v>
                </c:pt>
                <c:pt idx="288">
                  <c:v>74.717083611640319</c:v>
                </c:pt>
                <c:pt idx="289">
                  <c:v>75.314183673176274</c:v>
                </c:pt>
                <c:pt idx="290">
                  <c:v>75.90515276371211</c:v>
                </c:pt>
                <c:pt idx="291">
                  <c:v>76.489987602468261</c:v>
                </c:pt>
                <c:pt idx="292">
                  <c:v>77.068686617463499</c:v>
                </c:pt>
                <c:pt idx="293">
                  <c:v>77.641249905585909</c:v>
                </c:pt>
                <c:pt idx="294">
                  <c:v>78.207679193241816</c:v>
                </c:pt>
                <c:pt idx="295">
                  <c:v>78.767977797546777</c:v>
                </c:pt>
                <c:pt idx="296">
                  <c:v>79.322150588027739</c:v>
                </c:pt>
                <c:pt idx="297">
                  <c:v>79.870203948809262</c:v>
                </c:pt>
                <c:pt idx="298">
                  <c:v>80.412145741260872</c:v>
                </c:pt>
                <c:pt idx="299">
                  <c:v>80.947985267085429</c:v>
                </c:pt>
                <c:pt idx="300">
                  <c:v>81.477733231832246</c:v>
                </c:pt>
                <c:pt idx="301">
                  <c:v>82.001401708820367</c:v>
                </c:pt>
                <c:pt idx="302">
                  <c:v>82.519004103460816</c:v>
                </c:pt>
                <c:pt idx="303">
                  <c:v>83.030555117967964</c:v>
                </c:pt>
                <c:pt idx="304">
                  <c:v>83.536070716452642</c:v>
                </c:pt>
                <c:pt idx="305">
                  <c:v>84.035568090390967</c:v>
                </c:pt>
                <c:pt idx="306">
                  <c:v>84.529065624464579</c:v>
                </c:pt>
                <c:pt idx="307">
                  <c:v>85.016582862769084</c:v>
                </c:pt>
                <c:pt idx="308">
                  <c:v>85.498140475388723</c:v>
                </c:pt>
                <c:pt idx="309">
                  <c:v>85.973760225336548</c:v>
                </c:pt>
                <c:pt idx="310">
                  <c:v>86.443464935859751</c:v>
                </c:pt>
                <c:pt idx="311">
                  <c:v>86.907278458110966</c:v>
                </c:pt>
                <c:pt idx="312">
                  <c:v>87.365225639186974</c:v>
                </c:pt>
                <c:pt idx="313">
                  <c:v>87.817332290536186</c:v>
                </c:pt>
                <c:pt idx="314">
                  <c:v>88.26362515673793</c:v>
                </c:pt>
                <c:pt idx="315">
                  <c:v>88.704131884655467</c:v>
                </c:pt>
                <c:pt idx="316">
                  <c:v>89.138880992966151</c:v>
                </c:pt>
                <c:pt idx="317">
                  <c:v>89.567901842071748</c:v>
                </c:pt>
                <c:pt idx="318">
                  <c:v>89.991224604392173</c:v>
                </c:pt>
                <c:pt idx="319">
                  <c:v>90.408880235046198</c:v>
                </c:pt>
                <c:pt idx="320">
                  <c:v>90.820900442922536</c:v>
                </c:pt>
                <c:pt idx="321">
                  <c:v>91.227317662144813</c:v>
                </c:pt>
                <c:pt idx="322">
                  <c:v>91.62816502393386</c:v>
                </c:pt>
                <c:pt idx="323">
                  <c:v>92.023476328870927</c:v>
                </c:pt>
                <c:pt idx="324">
                  <c:v>92.413286019564651</c:v>
                </c:pt>
                <c:pt idx="325">
                  <c:v>92.797629153725708</c:v>
                </c:pt>
                <c:pt idx="326">
                  <c:v>93.176541377651333</c:v>
                </c:pt>
                <c:pt idx="327">
                  <c:v>93.550058900123318</c:v>
                </c:pt>
                <c:pt idx="328">
                  <c:v>93.918218466721669</c:v>
                </c:pt>
                <c:pt idx="329">
                  <c:v>94.281057334556763</c:v>
                </c:pt>
                <c:pt idx="330">
                  <c:v>94.638613247421844</c:v>
                </c:pt>
                <c:pt idx="331">
                  <c:v>94.990924411368297</c:v>
                </c:pt>
                <c:pt idx="332">
                  <c:v>95.338029470705436</c:v>
                </c:pt>
                <c:pt idx="333">
                  <c:v>95.679967484425902</c:v>
                </c:pt>
                <c:pt idx="334">
                  <c:v>96.016777903058667</c:v>
                </c:pt>
                <c:pt idx="335">
                  <c:v>96.348500545950117</c:v>
                </c:pt>
                <c:pt idx="336">
                  <c:v>96.675175578974219</c:v>
                </c:pt>
                <c:pt idx="337">
                  <c:v>96.996843492672355</c:v>
                </c:pt>
                <c:pt idx="338">
                  <c:v>97.313545080822891</c:v>
                </c:pt>
                <c:pt idx="339">
                  <c:v>97.62532141944061</c:v>
                </c:pt>
                <c:pt idx="340">
                  <c:v>97.932213846205698</c:v>
                </c:pt>
                <c:pt idx="341">
                  <c:v>98.234263940321767</c:v>
                </c:pt>
                <c:pt idx="342">
                  <c:v>98.531513502802042</c:v>
                </c:pt>
                <c:pt idx="343">
                  <c:v>98.824004537182915</c:v>
                </c:pt>
                <c:pt idx="344">
                  <c:v>99.111779230663217</c:v>
                </c:pt>
                <c:pt idx="345">
                  <c:v>99.394879935668101</c:v>
                </c:pt>
                <c:pt idx="346">
                  <c:v>99.673349151835424</c:v>
                </c:pt>
                <c:pt idx="347">
                  <c:v>99.947229508422808</c:v>
                </c:pt>
                <c:pt idx="348">
                  <c:v>100.21656374713319</c:v>
                </c:pt>
                <c:pt idx="349">
                  <c:v>100.48139470535628</c:v>
                </c:pt>
                <c:pt idx="350">
                  <c:v>100.74176529982351</c:v>
                </c:pt>
                <c:pt idx="351">
                  <c:v>100.99771851067331</c:v>
                </c:pt>
                <c:pt idx="352">
                  <c:v>101.24929736592397</c:v>
                </c:pt>
                <c:pt idx="353">
                  <c:v>101.49654492635068</c:v>
                </c:pt>
                <c:pt idx="354">
                  <c:v>101.73950427076343</c:v>
                </c:pt>
                <c:pt idx="355">
                  <c:v>101.97821848168208</c:v>
                </c:pt>
                <c:pt idx="356">
                  <c:v>102.21273063140481</c:v>
                </c:pt>
                <c:pt idx="357">
                  <c:v>102.44308376846634</c:v>
                </c:pt>
                <c:pt idx="358">
                  <c:v>102.66932090448138</c:v>
                </c:pt>
                <c:pt idx="359">
                  <c:v>102.89148500136963</c:v>
                </c:pt>
                <c:pt idx="360">
                  <c:v>103.10961895895744</c:v>
                </c:pt>
                <c:pt idx="361">
                  <c:v>103.32376560295221</c:v>
                </c:pt>
                <c:pt idx="362">
                  <c:v>103.53396767328445</c:v>
                </c:pt>
                <c:pt idx="363">
                  <c:v>103.74026781281329</c:v>
                </c:pt>
                <c:pt idx="364">
                  <c:v>103.94270855639013</c:v>
                </c:pt>
                <c:pt idx="365">
                  <c:v>104.14133232027604</c:v>
                </c:pt>
                <c:pt idx="366">
                  <c:v>104.33618139190753</c:v>
                </c:pt>
                <c:pt idx="367">
                  <c:v>104.52729792000586</c:v>
                </c:pt>
                <c:pt idx="368">
                  <c:v>104.71472390502468</c:v>
                </c:pt>
                <c:pt idx="369">
                  <c:v>104.89850118993083</c:v>
                </c:pt>
                <c:pt idx="370">
                  <c:v>105.07867145131283</c:v>
                </c:pt>
                <c:pt idx="371">
                  <c:v>105.25527619081231</c:v>
                </c:pt>
                <c:pt idx="372">
                  <c:v>105.42835672687217</c:v>
                </c:pt>
                <c:pt idx="373">
                  <c:v>105.59795418679688</c:v>
                </c:pt>
                <c:pt idx="374">
                  <c:v>105.764109499119</c:v>
                </c:pt>
                <c:pt idx="375">
                  <c:v>105.92686338626658</c:v>
                </c:pt>
                <c:pt idx="376">
                  <c:v>106.08625635752598</c:v>
                </c:pt>
                <c:pt idx="377">
                  <c:v>106.24232870229457</c:v>
                </c:pt>
                <c:pt idx="378">
                  <c:v>106.39512048361789</c:v>
                </c:pt>
                <c:pt idx="379">
                  <c:v>106.54467153200552</c:v>
                </c:pt>
                <c:pt idx="380">
                  <c:v>106.69102143952043</c:v>
                </c:pt>
                <c:pt idx="381">
                  <c:v>106.834209554136</c:v>
                </c:pt>
                <c:pt idx="382">
                  <c:v>106.97427497435542</c:v>
                </c:pt>
                <c:pt idx="383">
                  <c:v>107.11125654408795</c:v>
                </c:pt>
                <c:pt idx="384">
                  <c:v>107.24519284777622</c:v>
                </c:pt>
                <c:pt idx="385">
                  <c:v>107.37612220576973</c:v>
                </c:pt>
                <c:pt idx="386">
                  <c:v>107.50408266993847</c:v>
                </c:pt>
                <c:pt idx="387">
                  <c:v>107.62911201952164</c:v>
                </c:pt>
                <c:pt idx="388">
                  <c:v>107.62923414646339</c:v>
                </c:pt>
                <c:pt idx="389">
                  <c:v>107.62935627055337</c:v>
                </c:pt>
                <c:pt idx="390">
                  <c:v>107.62947839179164</c:v>
                </c:pt>
                <c:pt idx="391">
                  <c:v>107.62960051017824</c:v>
                </c:pt>
                <c:pt idx="392">
                  <c:v>107.62972262571319</c:v>
                </c:pt>
                <c:pt idx="393">
                  <c:v>107.62984473839651</c:v>
                </c:pt>
                <c:pt idx="394">
                  <c:v>107.62996684822828</c:v>
                </c:pt>
                <c:pt idx="395">
                  <c:v>107.63008895520852</c:v>
                </c:pt>
                <c:pt idx="396">
                  <c:v>107.63021105933726</c:v>
                </c:pt>
                <c:pt idx="397">
                  <c:v>107.63033316061453</c:v>
                </c:pt>
                <c:pt idx="398">
                  <c:v>107.63045525904037</c:v>
                </c:pt>
                <c:pt idx="399">
                  <c:v>107.63057735461484</c:v>
                </c:pt>
                <c:pt idx="400">
                  <c:v>107.63069944733795</c:v>
                </c:pt>
                <c:pt idx="401">
                  <c:v>107.63082153720975</c:v>
                </c:pt>
                <c:pt idx="402">
                  <c:v>107.63094362423027</c:v>
                </c:pt>
                <c:pt idx="403">
                  <c:v>107.63106570839955</c:v>
                </c:pt>
                <c:pt idx="404">
                  <c:v>107.63118778971764</c:v>
                </c:pt>
                <c:pt idx="405">
                  <c:v>107.63130986818454</c:v>
                </c:pt>
                <c:pt idx="406">
                  <c:v>107.63143194380034</c:v>
                </c:pt>
                <c:pt idx="407">
                  <c:v>107.63155401656502</c:v>
                </c:pt>
                <c:pt idx="408">
                  <c:v>107.63167608647865</c:v>
                </c:pt>
                <c:pt idx="409">
                  <c:v>107.63179815354125</c:v>
                </c:pt>
                <c:pt idx="410">
                  <c:v>107.63192021775288</c:v>
                </c:pt>
                <c:pt idx="411">
                  <c:v>107.63204227911356</c:v>
                </c:pt>
                <c:pt idx="412">
                  <c:v>107.63216433762332</c:v>
                </c:pt>
                <c:pt idx="413">
                  <c:v>107.6322863932822</c:v>
                </c:pt>
                <c:pt idx="414">
                  <c:v>107.63240844609024</c:v>
                </c:pt>
                <c:pt idx="415">
                  <c:v>107.63253049604749</c:v>
                </c:pt>
                <c:pt idx="416">
                  <c:v>107.63265254315397</c:v>
                </c:pt>
                <c:pt idx="417">
                  <c:v>107.63277458740973</c:v>
                </c:pt>
                <c:pt idx="418">
                  <c:v>107.63289662881479</c:v>
                </c:pt>
                <c:pt idx="419">
                  <c:v>107.63301866736921</c:v>
                </c:pt>
                <c:pt idx="420">
                  <c:v>107.633140703073</c:v>
                </c:pt>
                <c:pt idx="421">
                  <c:v>107.63326273592621</c:v>
                </c:pt>
                <c:pt idx="422">
                  <c:v>107.63338476592888</c:v>
                </c:pt>
                <c:pt idx="423">
                  <c:v>107.63350679308103</c:v>
                </c:pt>
                <c:pt idx="424">
                  <c:v>107.63362881738273</c:v>
                </c:pt>
                <c:pt idx="425">
                  <c:v>107.63375083883399</c:v>
                </c:pt>
                <c:pt idx="426">
                  <c:v>107.63387285743485</c:v>
                </c:pt>
                <c:pt idx="427">
                  <c:v>107.63399487318536</c:v>
                </c:pt>
                <c:pt idx="428">
                  <c:v>107.63411688608554</c:v>
                </c:pt>
                <c:pt idx="429">
                  <c:v>107.63423889613541</c:v>
                </c:pt>
                <c:pt idx="430">
                  <c:v>107.63436090333505</c:v>
                </c:pt>
                <c:pt idx="431">
                  <c:v>107.63448290768447</c:v>
                </c:pt>
                <c:pt idx="432">
                  <c:v>107.63460490918372</c:v>
                </c:pt>
                <c:pt idx="433">
                  <c:v>107.63472690783283</c:v>
                </c:pt>
                <c:pt idx="434">
                  <c:v>107.63484890363182</c:v>
                </c:pt>
                <c:pt idx="435">
                  <c:v>107.63497089658075</c:v>
                </c:pt>
                <c:pt idx="436">
                  <c:v>107.63509288667964</c:v>
                </c:pt>
                <c:pt idx="437">
                  <c:v>107.63521487392856</c:v>
                </c:pt>
                <c:pt idx="438">
                  <c:v>107.63533685832751</c:v>
                </c:pt>
                <c:pt idx="439">
                  <c:v>107.63545883987653</c:v>
                </c:pt>
                <c:pt idx="440">
                  <c:v>107.63558081857568</c:v>
                </c:pt>
                <c:pt idx="441">
                  <c:v>107.63570279442497</c:v>
                </c:pt>
                <c:pt idx="442">
                  <c:v>107.63582476742445</c:v>
                </c:pt>
                <c:pt idx="443">
                  <c:v>107.63594673757416</c:v>
                </c:pt>
                <c:pt idx="444">
                  <c:v>107.63606870487413</c:v>
                </c:pt>
                <c:pt idx="445">
                  <c:v>107.63619066932442</c:v>
                </c:pt>
                <c:pt idx="446">
                  <c:v>107.63631263092502</c:v>
                </c:pt>
                <c:pt idx="447">
                  <c:v>107.636434589676</c:v>
                </c:pt>
                <c:pt idx="448">
                  <c:v>107.63655654557739</c:v>
                </c:pt>
                <c:pt idx="449">
                  <c:v>107.63667849862922</c:v>
                </c:pt>
                <c:pt idx="450">
                  <c:v>107.63680044883154</c:v>
                </c:pt>
                <c:pt idx="451">
                  <c:v>107.63692239618437</c:v>
                </c:pt>
                <c:pt idx="452">
                  <c:v>107.63704434068775</c:v>
                </c:pt>
                <c:pt idx="453">
                  <c:v>107.63716628234174</c:v>
                </c:pt>
                <c:pt idx="454">
                  <c:v>107.63728822114633</c:v>
                </c:pt>
                <c:pt idx="455">
                  <c:v>107.63741015710161</c:v>
                </c:pt>
                <c:pt idx="456">
                  <c:v>107.63753209020759</c:v>
                </c:pt>
                <c:pt idx="457">
                  <c:v>107.6376540204643</c:v>
                </c:pt>
                <c:pt idx="458">
                  <c:v>107.6377759478718</c:v>
                </c:pt>
                <c:pt idx="459">
                  <c:v>107.63789787243009</c:v>
                </c:pt>
                <c:pt idx="460">
                  <c:v>107.63801979413924</c:v>
                </c:pt>
                <c:pt idx="461">
                  <c:v>107.63814171299929</c:v>
                </c:pt>
                <c:pt idx="462">
                  <c:v>107.63826362901024</c:v>
                </c:pt>
                <c:pt idx="463">
                  <c:v>107.63838554217216</c:v>
                </c:pt>
                <c:pt idx="464">
                  <c:v>107.63850745248507</c:v>
                </c:pt>
                <c:pt idx="465">
                  <c:v>107.63862935994901</c:v>
                </c:pt>
                <c:pt idx="466">
                  <c:v>107.63875126456402</c:v>
                </c:pt>
                <c:pt idx="467">
                  <c:v>107.63887316633014</c:v>
                </c:pt>
                <c:pt idx="468">
                  <c:v>107.6389950652474</c:v>
                </c:pt>
                <c:pt idx="469">
                  <c:v>107.63911696131584</c:v>
                </c:pt>
                <c:pt idx="470">
                  <c:v>107.63923885453549</c:v>
                </c:pt>
                <c:pt idx="471">
                  <c:v>107.6393607449064</c:v>
                </c:pt>
                <c:pt idx="472">
                  <c:v>107.6394826324286</c:v>
                </c:pt>
                <c:pt idx="473">
                  <c:v>107.63960451710211</c:v>
                </c:pt>
                <c:pt idx="474">
                  <c:v>107.639726398927</c:v>
                </c:pt>
                <c:pt idx="475">
                  <c:v>107.63984827790328</c:v>
                </c:pt>
                <c:pt idx="476">
                  <c:v>107.63997015403099</c:v>
                </c:pt>
                <c:pt idx="477">
                  <c:v>107.64009202731017</c:v>
                </c:pt>
                <c:pt idx="478">
                  <c:v>107.64021389774088</c:v>
                </c:pt>
                <c:pt idx="479">
                  <c:v>107.64033576532312</c:v>
                </c:pt>
                <c:pt idx="480">
                  <c:v>107.64045763005694</c:v>
                </c:pt>
                <c:pt idx="481">
                  <c:v>107.64057949194238</c:v>
                </c:pt>
                <c:pt idx="482">
                  <c:v>107.64070135097947</c:v>
                </c:pt>
                <c:pt idx="483">
                  <c:v>107.64082320716825</c:v>
                </c:pt>
                <c:pt idx="484">
                  <c:v>107.64094506050876</c:v>
                </c:pt>
                <c:pt idx="485">
                  <c:v>107.64106691100105</c:v>
                </c:pt>
                <c:pt idx="486">
                  <c:v>107.64118875864513</c:v>
                </c:pt>
                <c:pt idx="487">
                  <c:v>107.64131060344104</c:v>
                </c:pt>
                <c:pt idx="488">
                  <c:v>107.64143244538883</c:v>
                </c:pt>
                <c:pt idx="489">
                  <c:v>107.64155428448854</c:v>
                </c:pt>
                <c:pt idx="490">
                  <c:v>107.6416761207402</c:v>
                </c:pt>
                <c:pt idx="491">
                  <c:v>107.64179795414384</c:v>
                </c:pt>
                <c:pt idx="492">
                  <c:v>107.64191978469948</c:v>
                </c:pt>
                <c:pt idx="493">
                  <c:v>107.6420416124072</c:v>
                </c:pt>
                <c:pt idx="494">
                  <c:v>107.64216343726702</c:v>
                </c:pt>
                <c:pt idx="495">
                  <c:v>107.64228525927895</c:v>
                </c:pt>
                <c:pt idx="496">
                  <c:v>107.64240707844307</c:v>
                </c:pt>
                <c:pt idx="497">
                  <c:v>107.64252889475938</c:v>
                </c:pt>
                <c:pt idx="498">
                  <c:v>107.64265070822795</c:v>
                </c:pt>
                <c:pt idx="499">
                  <c:v>107.64277251884877</c:v>
                </c:pt>
                <c:pt idx="500">
                  <c:v>107.64289432662191</c:v>
                </c:pt>
                <c:pt idx="501">
                  <c:v>107.64301613154741</c:v>
                </c:pt>
                <c:pt idx="502">
                  <c:v>107.6431379336253</c:v>
                </c:pt>
                <c:pt idx="503">
                  <c:v>107.64325973285561</c:v>
                </c:pt>
                <c:pt idx="504">
                  <c:v>107.64338152923838</c:v>
                </c:pt>
                <c:pt idx="505">
                  <c:v>107.64350332277364</c:v>
                </c:pt>
                <c:pt idx="506">
                  <c:v>107.64362511346145</c:v>
                </c:pt>
                <c:pt idx="507">
                  <c:v>107.64374690130184</c:v>
                </c:pt>
                <c:pt idx="508">
                  <c:v>107.64386868629481</c:v>
                </c:pt>
                <c:pt idx="509">
                  <c:v>107.64399046844044</c:v>
                </c:pt>
                <c:pt idx="510">
                  <c:v>107.64411224773875</c:v>
                </c:pt>
                <c:pt idx="511">
                  <c:v>107.64423402418979</c:v>
                </c:pt>
                <c:pt idx="512">
                  <c:v>107.64435579779357</c:v>
                </c:pt>
                <c:pt idx="513">
                  <c:v>107.64447756855012</c:v>
                </c:pt>
                <c:pt idx="514">
                  <c:v>107.64459933645952</c:v>
                </c:pt>
                <c:pt idx="515">
                  <c:v>107.64472110152178</c:v>
                </c:pt>
                <c:pt idx="516">
                  <c:v>107.64484286373694</c:v>
                </c:pt>
                <c:pt idx="517">
                  <c:v>107.64496462310504</c:v>
                </c:pt>
                <c:pt idx="518">
                  <c:v>107.64508637962611</c:v>
                </c:pt>
                <c:pt idx="519">
                  <c:v>107.6452081333002</c:v>
                </c:pt>
                <c:pt idx="520">
                  <c:v>107.64532988412732</c:v>
                </c:pt>
                <c:pt idx="521">
                  <c:v>107.64545163210754</c:v>
                </c:pt>
                <c:pt idx="522">
                  <c:v>107.64557337724088</c:v>
                </c:pt>
                <c:pt idx="523">
                  <c:v>107.64569511952736</c:v>
                </c:pt>
                <c:pt idx="524">
                  <c:v>107.64581685896705</c:v>
                </c:pt>
                <c:pt idx="525">
                  <c:v>107.64593859555997</c:v>
                </c:pt>
                <c:pt idx="526">
                  <c:v>107.64606032930617</c:v>
                </c:pt>
                <c:pt idx="527">
                  <c:v>107.64618206020565</c:v>
                </c:pt>
                <c:pt idx="528">
                  <c:v>107.64630378825846</c:v>
                </c:pt>
                <c:pt idx="529">
                  <c:v>107.64642551346466</c:v>
                </c:pt>
                <c:pt idx="530">
                  <c:v>107.64654723582429</c:v>
                </c:pt>
                <c:pt idx="531">
                  <c:v>107.64666895533735</c:v>
                </c:pt>
                <c:pt idx="532">
                  <c:v>107.6467906720039</c:v>
                </c:pt>
                <c:pt idx="533">
                  <c:v>107.64691238582398</c:v>
                </c:pt>
                <c:pt idx="534">
                  <c:v>107.64703409679763</c:v>
                </c:pt>
                <c:pt idx="535">
                  <c:v>107.64715580492486</c:v>
                </c:pt>
                <c:pt idx="536">
                  <c:v>107.64727751020573</c:v>
                </c:pt>
                <c:pt idx="537">
                  <c:v>107.64739921264028</c:v>
                </c:pt>
                <c:pt idx="538">
                  <c:v>107.64752091222852</c:v>
                </c:pt>
                <c:pt idx="539">
                  <c:v>107.6476426089705</c:v>
                </c:pt>
                <c:pt idx="540">
                  <c:v>107.64776430286626</c:v>
                </c:pt>
                <c:pt idx="541">
                  <c:v>107.64788599391585</c:v>
                </c:pt>
                <c:pt idx="542">
                  <c:v>107.64800768211927</c:v>
                </c:pt>
                <c:pt idx="543">
                  <c:v>107.6481293674766</c:v>
                </c:pt>
                <c:pt idx="544">
                  <c:v>107.64825104998786</c:v>
                </c:pt>
                <c:pt idx="545">
                  <c:v>107.64837272965309</c:v>
                </c:pt>
                <c:pt idx="546">
                  <c:v>107.64849440647228</c:v>
                </c:pt>
                <c:pt idx="547">
                  <c:v>107.64861608044554</c:v>
                </c:pt>
                <c:pt idx="548">
                  <c:v>107.64873775157287</c:v>
                </c:pt>
                <c:pt idx="549">
                  <c:v>107.64885941985429</c:v>
                </c:pt>
                <c:pt idx="550">
                  <c:v>107.64898108528988</c:v>
                </c:pt>
                <c:pt idx="551">
                  <c:v>107.64910274787962</c:v>
                </c:pt>
                <c:pt idx="552">
                  <c:v>107.64922440762361</c:v>
                </c:pt>
                <c:pt idx="553">
                  <c:v>107.64934606452186</c:v>
                </c:pt>
                <c:pt idx="554">
                  <c:v>107.64946771857437</c:v>
                </c:pt>
                <c:pt idx="555">
                  <c:v>107.64958936978124</c:v>
                </c:pt>
                <c:pt idx="556">
                  <c:v>107.64971101814247</c:v>
                </c:pt>
                <c:pt idx="557">
                  <c:v>107.64983266365809</c:v>
                </c:pt>
                <c:pt idx="558">
                  <c:v>107.64995430632815</c:v>
                </c:pt>
                <c:pt idx="559">
                  <c:v>107.6500759461527</c:v>
                </c:pt>
                <c:pt idx="560">
                  <c:v>107.65019758313176</c:v>
                </c:pt>
                <c:pt idx="561">
                  <c:v>107.65031921726535</c:v>
                </c:pt>
                <c:pt idx="562">
                  <c:v>107.65044084855356</c:v>
                </c:pt>
                <c:pt idx="563">
                  <c:v>107.65056247699637</c:v>
                </c:pt>
                <c:pt idx="564">
                  <c:v>107.65068410259384</c:v>
                </c:pt>
                <c:pt idx="565">
                  <c:v>107.65080572534599</c:v>
                </c:pt>
                <c:pt idx="566">
                  <c:v>107.6509273452529</c:v>
                </c:pt>
                <c:pt idx="567">
                  <c:v>107.65104896231458</c:v>
                </c:pt>
                <c:pt idx="568">
                  <c:v>107.65117057653104</c:v>
                </c:pt>
                <c:pt idx="569">
                  <c:v>107.65129218790236</c:v>
                </c:pt>
                <c:pt idx="570">
                  <c:v>107.65141379642854</c:v>
                </c:pt>
                <c:pt idx="571">
                  <c:v>107.65153540210966</c:v>
                </c:pt>
                <c:pt idx="572">
                  <c:v>107.65165700494572</c:v>
                </c:pt>
                <c:pt idx="573">
                  <c:v>107.65177860493677</c:v>
                </c:pt>
                <c:pt idx="574">
                  <c:v>107.65190020208283</c:v>
                </c:pt>
                <c:pt idx="575">
                  <c:v>107.65202179638396</c:v>
                </c:pt>
                <c:pt idx="576">
                  <c:v>107.6521433878402</c:v>
                </c:pt>
                <c:pt idx="577">
                  <c:v>107.65226497645155</c:v>
                </c:pt>
                <c:pt idx="578">
                  <c:v>107.65238656221807</c:v>
                </c:pt>
                <c:pt idx="579">
                  <c:v>107.65250814513982</c:v>
                </c:pt>
                <c:pt idx="580">
                  <c:v>107.65262972521681</c:v>
                </c:pt>
                <c:pt idx="581">
                  <c:v>107.65275130244908</c:v>
                </c:pt>
                <c:pt idx="582">
                  <c:v>107.65287287683667</c:v>
                </c:pt>
                <c:pt idx="583">
                  <c:v>107.6529944483796</c:v>
                </c:pt>
                <c:pt idx="584">
                  <c:v>107.65311601707793</c:v>
                </c:pt>
                <c:pt idx="585">
                  <c:v>107.65323758293171</c:v>
                </c:pt>
                <c:pt idx="586">
                  <c:v>107.65335914594093</c:v>
                </c:pt>
                <c:pt idx="587">
                  <c:v>107.65348070610565</c:v>
                </c:pt>
                <c:pt idx="588">
                  <c:v>107.65360226342591</c:v>
                </c:pt>
                <c:pt idx="589">
                  <c:v>107.65372381790175</c:v>
                </c:pt>
                <c:pt idx="590">
                  <c:v>107.65384536953322</c:v>
                </c:pt>
                <c:pt idx="591">
                  <c:v>107.65396691832029</c:v>
                </c:pt>
                <c:pt idx="592">
                  <c:v>107.65408846426307</c:v>
                </c:pt>
                <c:pt idx="593">
                  <c:v>107.65421000736158</c:v>
                </c:pt>
                <c:pt idx="594">
                  <c:v>107.65433154761584</c:v>
                </c:pt>
                <c:pt idx="595">
                  <c:v>107.65445308502591</c:v>
                </c:pt>
                <c:pt idx="596">
                  <c:v>107.65457461959178</c:v>
                </c:pt>
                <c:pt idx="597">
                  <c:v>107.65469615131353</c:v>
                </c:pt>
                <c:pt idx="598">
                  <c:v>107.6548176801912</c:v>
                </c:pt>
                <c:pt idx="599">
                  <c:v>107.6549392062248</c:v>
                </c:pt>
                <c:pt idx="600">
                  <c:v>107.65506072941437</c:v>
                </c:pt>
                <c:pt idx="601">
                  <c:v>107.65518224975996</c:v>
                </c:pt>
                <c:pt idx="602">
                  <c:v>107.6553037672616</c:v>
                </c:pt>
                <c:pt idx="603">
                  <c:v>107.65542528191934</c:v>
                </c:pt>
                <c:pt idx="604">
                  <c:v>107.65554679373318</c:v>
                </c:pt>
                <c:pt idx="605">
                  <c:v>107.65566830270319</c:v>
                </c:pt>
                <c:pt idx="606">
                  <c:v>107.65578980882938</c:v>
                </c:pt>
                <c:pt idx="607">
                  <c:v>107.65591131211183</c:v>
                </c:pt>
                <c:pt idx="608">
                  <c:v>107.65603281255054</c:v>
                </c:pt>
                <c:pt idx="609">
                  <c:v>107.65615431014555</c:v>
                </c:pt>
                <c:pt idx="610">
                  <c:v>107.65627580489691</c:v>
                </c:pt>
                <c:pt idx="611">
                  <c:v>107.65639729680464</c:v>
                </c:pt>
                <c:pt idx="612">
                  <c:v>107.6565187858688</c:v>
                </c:pt>
                <c:pt idx="613">
                  <c:v>107.65664027208939</c:v>
                </c:pt>
                <c:pt idx="614">
                  <c:v>107.65676175546649</c:v>
                </c:pt>
                <c:pt idx="615">
                  <c:v>107.65688323600011</c:v>
                </c:pt>
                <c:pt idx="616">
                  <c:v>107.6570047136903</c:v>
                </c:pt>
                <c:pt idx="617">
                  <c:v>107.65712618853708</c:v>
                </c:pt>
                <c:pt idx="618">
                  <c:v>107.65724766054049</c:v>
                </c:pt>
                <c:pt idx="619">
                  <c:v>107.6573691297006</c:v>
                </c:pt>
                <c:pt idx="620">
                  <c:v>107.6574905960174</c:v>
                </c:pt>
                <c:pt idx="621">
                  <c:v>107.65761205949094</c:v>
                </c:pt>
                <c:pt idx="622">
                  <c:v>107.65773352012127</c:v>
                </c:pt>
                <c:pt idx="623">
                  <c:v>107.6578549779084</c:v>
                </c:pt>
                <c:pt idx="624">
                  <c:v>107.65797643285242</c:v>
                </c:pt>
                <c:pt idx="625">
                  <c:v>107.65809788495332</c:v>
                </c:pt>
                <c:pt idx="626">
                  <c:v>107.65821933421113</c:v>
                </c:pt>
                <c:pt idx="627">
                  <c:v>107.65834078062593</c:v>
                </c:pt>
                <c:pt idx="628">
                  <c:v>107.65846222419772</c:v>
                </c:pt>
                <c:pt idx="629">
                  <c:v>107.65858366492655</c:v>
                </c:pt>
                <c:pt idx="630">
                  <c:v>107.65870510281246</c:v>
                </c:pt>
                <c:pt idx="631">
                  <c:v>107.65882653785548</c:v>
                </c:pt>
                <c:pt idx="632">
                  <c:v>107.65894797005564</c:v>
                </c:pt>
                <c:pt idx="633">
                  <c:v>107.65906939941299</c:v>
                </c:pt>
                <c:pt idx="634">
                  <c:v>107.65919082592755</c:v>
                </c:pt>
                <c:pt idx="635">
                  <c:v>107.65931224959938</c:v>
                </c:pt>
                <c:pt idx="636">
                  <c:v>107.65943367042851</c:v>
                </c:pt>
                <c:pt idx="637">
                  <c:v>107.65955508841496</c:v>
                </c:pt>
                <c:pt idx="638">
                  <c:v>107.65967650355879</c:v>
                </c:pt>
                <c:pt idx="639">
                  <c:v>107.65979791586003</c:v>
                </c:pt>
                <c:pt idx="640">
                  <c:v>107.6599193253187</c:v>
                </c:pt>
                <c:pt idx="641">
                  <c:v>107.66004073193484</c:v>
                </c:pt>
                <c:pt idx="642">
                  <c:v>107.6601621357085</c:v>
                </c:pt>
                <c:pt idx="643">
                  <c:v>107.66028353663971</c:v>
                </c:pt>
                <c:pt idx="644">
                  <c:v>107.66040493472852</c:v>
                </c:pt>
                <c:pt idx="645">
                  <c:v>107.66052632997493</c:v>
                </c:pt>
                <c:pt idx="646">
                  <c:v>107.66064772237903</c:v>
                </c:pt>
                <c:pt idx="647">
                  <c:v>107.66076911194081</c:v>
                </c:pt>
                <c:pt idx="648">
                  <c:v>107.66089049866032</c:v>
                </c:pt>
                <c:pt idx="649">
                  <c:v>107.66101188253761</c:v>
                </c:pt>
                <c:pt idx="650">
                  <c:v>107.66113326357272</c:v>
                </c:pt>
                <c:pt idx="651">
                  <c:v>107.66125464176565</c:v>
                </c:pt>
                <c:pt idx="652">
                  <c:v>107.66137601711647</c:v>
                </c:pt>
                <c:pt idx="653">
                  <c:v>107.66149738962521</c:v>
                </c:pt>
                <c:pt idx="654">
                  <c:v>107.6616187592919</c:v>
                </c:pt>
                <c:pt idx="655">
                  <c:v>107.66174012611657</c:v>
                </c:pt>
                <c:pt idx="656">
                  <c:v>107.6618614900993</c:v>
                </c:pt>
                <c:pt idx="657">
                  <c:v>107.66198285124007</c:v>
                </c:pt>
                <c:pt idx="658">
                  <c:v>107.66210420953892</c:v>
                </c:pt>
                <c:pt idx="659">
                  <c:v>107.66222556499594</c:v>
                </c:pt>
                <c:pt idx="660">
                  <c:v>107.66234691761112</c:v>
                </c:pt>
                <c:pt idx="661">
                  <c:v>107.66246826738451</c:v>
                </c:pt>
                <c:pt idx="662">
                  <c:v>107.66258961431615</c:v>
                </c:pt>
                <c:pt idx="663">
                  <c:v>107.66271095840607</c:v>
                </c:pt>
                <c:pt idx="664">
                  <c:v>107.66283229965431</c:v>
                </c:pt>
                <c:pt idx="665">
                  <c:v>107.6629536380609</c:v>
                </c:pt>
                <c:pt idx="666">
                  <c:v>107.66307497362588</c:v>
                </c:pt>
                <c:pt idx="667">
                  <c:v>107.66319630634932</c:v>
                </c:pt>
                <c:pt idx="668">
                  <c:v>107.6633176362312</c:v>
                </c:pt>
                <c:pt idx="669">
                  <c:v>107.66343896327159</c:v>
                </c:pt>
                <c:pt idx="670">
                  <c:v>107.6635602874705</c:v>
                </c:pt>
                <c:pt idx="671">
                  <c:v>107.66368160882801</c:v>
                </c:pt>
                <c:pt idx="672">
                  <c:v>107.66380292734412</c:v>
                </c:pt>
                <c:pt idx="673">
                  <c:v>107.66392424301888</c:v>
                </c:pt>
                <c:pt idx="674">
                  <c:v>107.66404555585234</c:v>
                </c:pt>
                <c:pt idx="675">
                  <c:v>107.66416686584449</c:v>
                </c:pt>
                <c:pt idx="676">
                  <c:v>107.66428817299543</c:v>
                </c:pt>
                <c:pt idx="677">
                  <c:v>107.66440947730514</c:v>
                </c:pt>
                <c:pt idx="678">
                  <c:v>107.6645307787737</c:v>
                </c:pt>
                <c:pt idx="679">
                  <c:v>107.66465207740113</c:v>
                </c:pt>
                <c:pt idx="680">
                  <c:v>107.66477337318746</c:v>
                </c:pt>
                <c:pt idx="681">
                  <c:v>107.66489466613272</c:v>
                </c:pt>
                <c:pt idx="682">
                  <c:v>107.66501595623696</c:v>
                </c:pt>
                <c:pt idx="683">
                  <c:v>107.66513724350023</c:v>
                </c:pt>
                <c:pt idx="684">
                  <c:v>107.66525852792255</c:v>
                </c:pt>
                <c:pt idx="685">
                  <c:v>107.66537980950396</c:v>
                </c:pt>
                <c:pt idx="686">
                  <c:v>107.66550108824448</c:v>
                </c:pt>
                <c:pt idx="687">
                  <c:v>107.66562236414417</c:v>
                </c:pt>
                <c:pt idx="688">
                  <c:v>107.66574363720306</c:v>
                </c:pt>
                <c:pt idx="689">
                  <c:v>107.66586490742117</c:v>
                </c:pt>
                <c:pt idx="690">
                  <c:v>107.66598617479856</c:v>
                </c:pt>
                <c:pt idx="691">
                  <c:v>107.66610743933525</c:v>
                </c:pt>
                <c:pt idx="692">
                  <c:v>107.66622870103129</c:v>
                </c:pt>
                <c:pt idx="693">
                  <c:v>107.66634995988672</c:v>
                </c:pt>
                <c:pt idx="694">
                  <c:v>107.66647121590155</c:v>
                </c:pt>
                <c:pt idx="695">
                  <c:v>107.66659246907585</c:v>
                </c:pt>
                <c:pt idx="696">
                  <c:v>107.66671371940964</c:v>
                </c:pt>
                <c:pt idx="697">
                  <c:v>107.66683496690294</c:v>
                </c:pt>
                <c:pt idx="698">
                  <c:v>107.66695621155581</c:v>
                </c:pt>
                <c:pt idx="699">
                  <c:v>107.66707745336829</c:v>
                </c:pt>
                <c:pt idx="700">
                  <c:v>107.66719869234041</c:v>
                </c:pt>
                <c:pt idx="701">
                  <c:v>107.6673199284722</c:v>
                </c:pt>
                <c:pt idx="702">
                  <c:v>107.66744116176368</c:v>
                </c:pt>
                <c:pt idx="703">
                  <c:v>107.66756239221493</c:v>
                </c:pt>
                <c:pt idx="704">
                  <c:v>107.66768361982595</c:v>
                </c:pt>
                <c:pt idx="705">
                  <c:v>107.66780484459679</c:v>
                </c:pt>
                <c:pt idx="706">
                  <c:v>107.6679260665275</c:v>
                </c:pt>
                <c:pt idx="707">
                  <c:v>107.6680472856181</c:v>
                </c:pt>
                <c:pt idx="708">
                  <c:v>107.66816850186861</c:v>
                </c:pt>
                <c:pt idx="709">
                  <c:v>107.6682897152791</c:v>
                </c:pt>
                <c:pt idx="710">
                  <c:v>107.66841092584961</c:v>
                </c:pt>
                <c:pt idx="711">
                  <c:v>107.66853213358013</c:v>
                </c:pt>
                <c:pt idx="712">
                  <c:v>107.66865333847073</c:v>
                </c:pt>
                <c:pt idx="713">
                  <c:v>107.66877454052147</c:v>
                </c:pt>
                <c:pt idx="714">
                  <c:v>107.66889573973233</c:v>
                </c:pt>
                <c:pt idx="715">
                  <c:v>107.66901693610338</c:v>
                </c:pt>
                <c:pt idx="716">
                  <c:v>107.66913812963466</c:v>
                </c:pt>
                <c:pt idx="717">
                  <c:v>107.66925932032619</c:v>
                </c:pt>
                <c:pt idx="718">
                  <c:v>107.66938050817802</c:v>
                </c:pt>
                <c:pt idx="719">
                  <c:v>107.66950169319017</c:v>
                </c:pt>
                <c:pt idx="720">
                  <c:v>107.66962287536271</c:v>
                </c:pt>
                <c:pt idx="721">
                  <c:v>107.66974405469564</c:v>
                </c:pt>
                <c:pt idx="722">
                  <c:v>107.66986523118902</c:v>
                </c:pt>
                <c:pt idx="723">
                  <c:v>107.66998640484287</c:v>
                </c:pt>
                <c:pt idx="724">
                  <c:v>107.67010757565724</c:v>
                </c:pt>
                <c:pt idx="725">
                  <c:v>107.67022874363217</c:v>
                </c:pt>
                <c:pt idx="726">
                  <c:v>107.67034990876766</c:v>
                </c:pt>
                <c:pt idx="727">
                  <c:v>107.6704710710638</c:v>
                </c:pt>
                <c:pt idx="728">
                  <c:v>107.67059223052058</c:v>
                </c:pt>
                <c:pt idx="729">
                  <c:v>107.67071338713808</c:v>
                </c:pt>
                <c:pt idx="730">
                  <c:v>107.67083454091632</c:v>
                </c:pt>
                <c:pt idx="731">
                  <c:v>107.67095569185531</c:v>
                </c:pt>
                <c:pt idx="732">
                  <c:v>107.67107683995512</c:v>
                </c:pt>
                <c:pt idx="733">
                  <c:v>107.67119798521577</c:v>
                </c:pt>
                <c:pt idx="734">
                  <c:v>107.67131912763729</c:v>
                </c:pt>
                <c:pt idx="735">
                  <c:v>107.67144026721974</c:v>
                </c:pt>
                <c:pt idx="736">
                  <c:v>107.67156140396314</c:v>
                </c:pt>
                <c:pt idx="737">
                  <c:v>107.67168253786753</c:v>
                </c:pt>
                <c:pt idx="738">
                  <c:v>107.67180366893294</c:v>
                </c:pt>
                <c:pt idx="739">
                  <c:v>107.67192479715942</c:v>
                </c:pt>
                <c:pt idx="740">
                  <c:v>107.67204592254699</c:v>
                </c:pt>
                <c:pt idx="741">
                  <c:v>107.6721670450957</c:v>
                </c:pt>
                <c:pt idx="742">
                  <c:v>107.67228816480558</c:v>
                </c:pt>
                <c:pt idx="743">
                  <c:v>107.67240928167668</c:v>
                </c:pt>
                <c:pt idx="744">
                  <c:v>107.67253039570903</c:v>
                </c:pt>
                <c:pt idx="745">
                  <c:v>107.67265150690265</c:v>
                </c:pt>
                <c:pt idx="746">
                  <c:v>107.6727726152576</c:v>
                </c:pt>
                <c:pt idx="747">
                  <c:v>107.6728937207739</c:v>
                </c:pt>
                <c:pt idx="748">
                  <c:v>107.6730148234516</c:v>
                </c:pt>
                <c:pt idx="749">
                  <c:v>107.67313592329072</c:v>
                </c:pt>
                <c:pt idx="750">
                  <c:v>107.6732570202913</c:v>
                </c:pt>
                <c:pt idx="751">
                  <c:v>107.6733781144534</c:v>
                </c:pt>
                <c:pt idx="752">
                  <c:v>107.67349920577701</c:v>
                </c:pt>
                <c:pt idx="753">
                  <c:v>107.67362029426222</c:v>
                </c:pt>
                <c:pt idx="754">
                  <c:v>107.67374137990903</c:v>
                </c:pt>
                <c:pt idx="755">
                  <c:v>107.67386246271749</c:v>
                </c:pt>
                <c:pt idx="756">
                  <c:v>107.67398354268764</c:v>
                </c:pt>
                <c:pt idx="757">
                  <c:v>107.67410461981952</c:v>
                </c:pt>
                <c:pt idx="758">
                  <c:v>107.67422569411313</c:v>
                </c:pt>
                <c:pt idx="759">
                  <c:v>107.67434676556857</c:v>
                </c:pt>
                <c:pt idx="760">
                  <c:v>107.67446783418582</c:v>
                </c:pt>
                <c:pt idx="761">
                  <c:v>107.67458889996493</c:v>
                </c:pt>
                <c:pt idx="762">
                  <c:v>107.67470996290596</c:v>
                </c:pt>
                <c:pt idx="763">
                  <c:v>107.67483102300893</c:v>
                </c:pt>
                <c:pt idx="764">
                  <c:v>107.67495208027388</c:v>
                </c:pt>
                <c:pt idx="765">
                  <c:v>107.67507313470085</c:v>
                </c:pt>
                <c:pt idx="766">
                  <c:v>107.67519418628986</c:v>
                </c:pt>
                <c:pt idx="767">
                  <c:v>107.67531523504096</c:v>
                </c:pt>
                <c:pt idx="768">
                  <c:v>107.67543628095419</c:v>
                </c:pt>
                <c:pt idx="769">
                  <c:v>107.67555732402957</c:v>
                </c:pt>
                <c:pt idx="770">
                  <c:v>107.67567836426714</c:v>
                </c:pt>
                <c:pt idx="771">
                  <c:v>107.67579940166696</c:v>
                </c:pt>
                <c:pt idx="772">
                  <c:v>107.67592043622903</c:v>
                </c:pt>
                <c:pt idx="773">
                  <c:v>107.67604146795343</c:v>
                </c:pt>
                <c:pt idx="774">
                  <c:v>107.67616249684016</c:v>
                </c:pt>
                <c:pt idx="775">
                  <c:v>107.67628352288926</c:v>
                </c:pt>
                <c:pt idx="776">
                  <c:v>107.67640454610078</c:v>
                </c:pt>
                <c:pt idx="777">
                  <c:v>107.67652556647477</c:v>
                </c:pt>
                <c:pt idx="778">
                  <c:v>107.67664658401124</c:v>
                </c:pt>
                <c:pt idx="779">
                  <c:v>107.67676759871023</c:v>
                </c:pt>
                <c:pt idx="780">
                  <c:v>107.67688861057179</c:v>
                </c:pt>
                <c:pt idx="781">
                  <c:v>107.67700961959596</c:v>
                </c:pt>
                <c:pt idx="782">
                  <c:v>107.67713062578277</c:v>
                </c:pt>
                <c:pt idx="783">
                  <c:v>107.67725162913221</c:v>
                </c:pt>
                <c:pt idx="784">
                  <c:v>107.6773726296444</c:v>
                </c:pt>
                <c:pt idx="785">
                  <c:v>107.67749362731932</c:v>
                </c:pt>
                <c:pt idx="786">
                  <c:v>107.67761462215701</c:v>
                </c:pt>
                <c:pt idx="787">
                  <c:v>107.67773561415754</c:v>
                </c:pt>
                <c:pt idx="788">
                  <c:v>107.6778566033209</c:v>
                </c:pt>
                <c:pt idx="789">
                  <c:v>107.67797758964718</c:v>
                </c:pt>
                <c:pt idx="790">
                  <c:v>107.67809857313637</c:v>
                </c:pt>
                <c:pt idx="791">
                  <c:v>107.67821955378854</c:v>
                </c:pt>
                <c:pt idx="792">
                  <c:v>107.67834053160369</c:v>
                </c:pt>
                <c:pt idx="793">
                  <c:v>107.67846150658188</c:v>
                </c:pt>
                <c:pt idx="794">
                  <c:v>107.67858247872314</c:v>
                </c:pt>
                <c:pt idx="795">
                  <c:v>107.67870344802753</c:v>
                </c:pt>
                <c:pt idx="796">
                  <c:v>107.67882441449505</c:v>
                </c:pt>
                <c:pt idx="797">
                  <c:v>107.67894537812577</c:v>
                </c:pt>
                <c:pt idx="798">
                  <c:v>107.67906633891971</c:v>
                </c:pt>
                <c:pt idx="799">
                  <c:v>107.67918729687692</c:v>
                </c:pt>
                <c:pt idx="800">
                  <c:v>107.6793082519974</c:v>
                </c:pt>
                <c:pt idx="801">
                  <c:v>107.67942920428122</c:v>
                </c:pt>
                <c:pt idx="802">
                  <c:v>107.6795501537284</c:v>
                </c:pt>
                <c:pt idx="803">
                  <c:v>107.67967110033898</c:v>
                </c:pt>
                <c:pt idx="804">
                  <c:v>107.67979204411301</c:v>
                </c:pt>
                <c:pt idx="805">
                  <c:v>107.67991298505052</c:v>
                </c:pt>
                <c:pt idx="806">
                  <c:v>107.68003392315154</c:v>
                </c:pt>
                <c:pt idx="807">
                  <c:v>107.68015485841612</c:v>
                </c:pt>
                <c:pt idx="808">
                  <c:v>107.68027579084426</c:v>
                </c:pt>
                <c:pt idx="809">
                  <c:v>107.68039672043604</c:v>
                </c:pt>
                <c:pt idx="810">
                  <c:v>107.68051764719146</c:v>
                </c:pt>
                <c:pt idx="811">
                  <c:v>107.68063857111058</c:v>
                </c:pt>
                <c:pt idx="812">
                  <c:v>107.68075949219343</c:v>
                </c:pt>
                <c:pt idx="813">
                  <c:v>107.68088041044008</c:v>
                </c:pt>
                <c:pt idx="814">
                  <c:v>107.68100132585052</c:v>
                </c:pt>
                <c:pt idx="815">
                  <c:v>107.68112223842479</c:v>
                </c:pt>
                <c:pt idx="816">
                  <c:v>107.68124314816295</c:v>
                </c:pt>
                <c:pt idx="817">
                  <c:v>107.68136405506502</c:v>
                </c:pt>
                <c:pt idx="818">
                  <c:v>107.68148495913104</c:v>
                </c:pt>
                <c:pt idx="819">
                  <c:v>107.68160586036105</c:v>
                </c:pt>
                <c:pt idx="820">
                  <c:v>107.6817267587551</c:v>
                </c:pt>
                <c:pt idx="821">
                  <c:v>107.6818476543132</c:v>
                </c:pt>
                <c:pt idx="822">
                  <c:v>107.6819685470354</c:v>
                </c:pt>
                <c:pt idx="823">
                  <c:v>107.68208943692173</c:v>
                </c:pt>
                <c:pt idx="824">
                  <c:v>107.68221032397223</c:v>
                </c:pt>
                <c:pt idx="825">
                  <c:v>107.68233120818695</c:v>
                </c:pt>
                <c:pt idx="826">
                  <c:v>107.68245208956588</c:v>
                </c:pt>
                <c:pt idx="827">
                  <c:v>107.68257296810913</c:v>
                </c:pt>
                <c:pt idx="828">
                  <c:v>107.68269384381668</c:v>
                </c:pt>
                <c:pt idx="829">
                  <c:v>107.68281471668858</c:v>
                </c:pt>
                <c:pt idx="830">
                  <c:v>107.68293558672487</c:v>
                </c:pt>
                <c:pt idx="831">
                  <c:v>107.68305645392559</c:v>
                </c:pt>
                <c:pt idx="832">
                  <c:v>107.68317731829079</c:v>
                </c:pt>
                <c:pt idx="833">
                  <c:v>107.68329817982047</c:v>
                </c:pt>
                <c:pt idx="834">
                  <c:v>107.68341903851469</c:v>
                </c:pt>
                <c:pt idx="835">
                  <c:v>107.68353989437348</c:v>
                </c:pt>
                <c:pt idx="836">
                  <c:v>107.68366074739689</c:v>
                </c:pt>
                <c:pt idx="837">
                  <c:v>107.68378159758494</c:v>
                </c:pt>
                <c:pt idx="838">
                  <c:v>107.68390244493767</c:v>
                </c:pt>
                <c:pt idx="839">
                  <c:v>107.68402328945513</c:v>
                </c:pt>
                <c:pt idx="840">
                  <c:v>107.68414413113733</c:v>
                </c:pt>
                <c:pt idx="841">
                  <c:v>107.68426496998434</c:v>
                </c:pt>
                <c:pt idx="842">
                  <c:v>107.68438580599617</c:v>
                </c:pt>
                <c:pt idx="843">
                  <c:v>107.68450663917287</c:v>
                </c:pt>
                <c:pt idx="844">
                  <c:v>107.68462746951447</c:v>
                </c:pt>
                <c:pt idx="845">
                  <c:v>107.684748297021</c:v>
                </c:pt>
                <c:pt idx="846">
                  <c:v>107.68486912169251</c:v>
                </c:pt>
                <c:pt idx="847">
                  <c:v>107.68498994352903</c:v>
                </c:pt>
                <c:pt idx="848">
                  <c:v>107.6851107625306</c:v>
                </c:pt>
                <c:pt idx="849">
                  <c:v>107.68523157869726</c:v>
                </c:pt>
                <c:pt idx="850">
                  <c:v>107.68535239202903</c:v>
                </c:pt>
                <c:pt idx="851">
                  <c:v>107.68547320252597</c:v>
                </c:pt>
                <c:pt idx="852">
                  <c:v>107.6855940101881</c:v>
                </c:pt>
                <c:pt idx="853">
                  <c:v>107.68571481501544</c:v>
                </c:pt>
                <c:pt idx="854">
                  <c:v>107.68583561700808</c:v>
                </c:pt>
                <c:pt idx="855">
                  <c:v>107.68595641616601</c:v>
                </c:pt>
                <c:pt idx="856">
                  <c:v>107.68607721248928</c:v>
                </c:pt>
                <c:pt idx="857">
                  <c:v>107.68619800597791</c:v>
                </c:pt>
                <c:pt idx="858">
                  <c:v>107.68631879663197</c:v>
                </c:pt>
                <c:pt idx="859">
                  <c:v>107.68643958445149</c:v>
                </c:pt>
                <c:pt idx="860">
                  <c:v>107.68656036943649</c:v>
                </c:pt>
                <c:pt idx="861">
                  <c:v>107.686681151587</c:v>
                </c:pt>
                <c:pt idx="862">
                  <c:v>107.68680193090309</c:v>
                </c:pt>
                <c:pt idx="863">
                  <c:v>107.68692270738477</c:v>
                </c:pt>
                <c:pt idx="864">
                  <c:v>107.68704348103208</c:v>
                </c:pt>
                <c:pt idx="865">
                  <c:v>107.68716425184505</c:v>
                </c:pt>
                <c:pt idx="866">
                  <c:v>107.68728501982375</c:v>
                </c:pt>
                <c:pt idx="867">
                  <c:v>107.68740578496816</c:v>
                </c:pt>
                <c:pt idx="868">
                  <c:v>107.68752654727837</c:v>
                </c:pt>
                <c:pt idx="869">
                  <c:v>107.6876473067544</c:v>
                </c:pt>
                <c:pt idx="870">
                  <c:v>107.68776806339626</c:v>
                </c:pt>
                <c:pt idx="871">
                  <c:v>107.68788881720403</c:v>
                </c:pt>
                <c:pt idx="872">
                  <c:v>107.68800956817772</c:v>
                </c:pt>
                <c:pt idx="873">
                  <c:v>107.68813031631737</c:v>
                </c:pt>
                <c:pt idx="874">
                  <c:v>107.68825106162302</c:v>
                </c:pt>
                <c:pt idx="875">
                  <c:v>107.68837180409469</c:v>
                </c:pt>
                <c:pt idx="876">
                  <c:v>107.68849254373244</c:v>
                </c:pt>
                <c:pt idx="877">
                  <c:v>107.68861328053629</c:v>
                </c:pt>
                <c:pt idx="878">
                  <c:v>107.6887340145063</c:v>
                </c:pt>
                <c:pt idx="879">
                  <c:v>107.68885474564247</c:v>
                </c:pt>
                <c:pt idx="880">
                  <c:v>107.68897547394488</c:v>
                </c:pt>
                <c:pt idx="881">
                  <c:v>107.68909619941353</c:v>
                </c:pt>
                <c:pt idx="882">
                  <c:v>107.68921692204847</c:v>
                </c:pt>
                <c:pt idx="883">
                  <c:v>107.68933764184975</c:v>
                </c:pt>
                <c:pt idx="884">
                  <c:v>107.68945835881738</c:v>
                </c:pt>
                <c:pt idx="885">
                  <c:v>107.68957907295142</c:v>
                </c:pt>
                <c:pt idx="886">
                  <c:v>107.6896997842519</c:v>
                </c:pt>
                <c:pt idx="887">
                  <c:v>107.68982049271884</c:v>
                </c:pt>
                <c:pt idx="888">
                  <c:v>107.6899411983523</c:v>
                </c:pt>
                <c:pt idx="889">
                  <c:v>107.69006190115229</c:v>
                </c:pt>
                <c:pt idx="890">
                  <c:v>107.69018260111886</c:v>
                </c:pt>
                <c:pt idx="891">
                  <c:v>107.69030329825209</c:v>
                </c:pt>
                <c:pt idx="892">
                  <c:v>107.69042399255193</c:v>
                </c:pt>
                <c:pt idx="893">
                  <c:v>107.69054468401848</c:v>
                </c:pt>
                <c:pt idx="894">
                  <c:v>107.69066537265175</c:v>
                </c:pt>
                <c:pt idx="895">
                  <c:v>107.69078605845179</c:v>
                </c:pt>
                <c:pt idx="896">
                  <c:v>107.69090674141864</c:v>
                </c:pt>
                <c:pt idx="897">
                  <c:v>107.69102742155233</c:v>
                </c:pt>
                <c:pt idx="898">
                  <c:v>107.69114809885289</c:v>
                </c:pt>
                <c:pt idx="899">
                  <c:v>107.69126877332036</c:v>
                </c:pt>
                <c:pt idx="900">
                  <c:v>107.69138944495478</c:v>
                </c:pt>
                <c:pt idx="901">
                  <c:v>107.69151011375619</c:v>
                </c:pt>
                <c:pt idx="902">
                  <c:v>107.69163077972463</c:v>
                </c:pt>
                <c:pt idx="903">
                  <c:v>107.6917514428601</c:v>
                </c:pt>
                <c:pt idx="904">
                  <c:v>107.69187210316268</c:v>
                </c:pt>
                <c:pt idx="905">
                  <c:v>107.69199276063239</c:v>
                </c:pt>
                <c:pt idx="906">
                  <c:v>107.69211341526926</c:v>
                </c:pt>
                <c:pt idx="907">
                  <c:v>107.69223406707334</c:v>
                </c:pt>
                <c:pt idx="908">
                  <c:v>107.69235471604466</c:v>
                </c:pt>
                <c:pt idx="909">
                  <c:v>107.69247536218326</c:v>
                </c:pt>
                <c:pt idx="910">
                  <c:v>107.69259600548916</c:v>
                </c:pt>
                <c:pt idx="911">
                  <c:v>107.69271664596243</c:v>
                </c:pt>
                <c:pt idx="912">
                  <c:v>107.69283728360307</c:v>
                </c:pt>
                <c:pt idx="913">
                  <c:v>107.69295791841112</c:v>
                </c:pt>
                <c:pt idx="914">
                  <c:v>107.69307855038666</c:v>
                </c:pt>
                <c:pt idx="915">
                  <c:v>107.69319917952967</c:v>
                </c:pt>
                <c:pt idx="916">
                  <c:v>107.69331980584022</c:v>
                </c:pt>
                <c:pt idx="917">
                  <c:v>107.69344042931834</c:v>
                </c:pt>
                <c:pt idx="918">
                  <c:v>107.69356104996407</c:v>
                </c:pt>
                <c:pt idx="919">
                  <c:v>107.69368166777744</c:v>
                </c:pt>
                <c:pt idx="920">
                  <c:v>107.69380228275848</c:v>
                </c:pt>
                <c:pt idx="921">
                  <c:v>107.69392289490725</c:v>
                </c:pt>
                <c:pt idx="922">
                  <c:v>107.69404350422376</c:v>
                </c:pt>
                <c:pt idx="923">
                  <c:v>107.69416411070806</c:v>
                </c:pt>
                <c:pt idx="924">
                  <c:v>107.69428471436019</c:v>
                </c:pt>
                <c:pt idx="925">
                  <c:v>107.69440531518018</c:v>
                </c:pt>
                <c:pt idx="926">
                  <c:v>107.69452591316806</c:v>
                </c:pt>
                <c:pt idx="927">
                  <c:v>107.69464650832388</c:v>
                </c:pt>
                <c:pt idx="928">
                  <c:v>107.69476710064767</c:v>
                </c:pt>
                <c:pt idx="929">
                  <c:v>107.69488769013947</c:v>
                </c:pt>
                <c:pt idx="930">
                  <c:v>107.6950082767993</c:v>
                </c:pt>
                <c:pt idx="931">
                  <c:v>107.69512886062722</c:v>
                </c:pt>
                <c:pt idx="932">
                  <c:v>107.69524944162326</c:v>
                </c:pt>
                <c:pt idx="933">
                  <c:v>107.69537001978743</c:v>
                </c:pt>
                <c:pt idx="934">
                  <c:v>107.69549059511982</c:v>
                </c:pt>
                <c:pt idx="935">
                  <c:v>107.69561116762044</c:v>
                </c:pt>
                <c:pt idx="936">
                  <c:v>107.69573173728931</c:v>
                </c:pt>
                <c:pt idx="937">
                  <c:v>107.69585230412648</c:v>
                </c:pt>
                <c:pt idx="938">
                  <c:v>107.69597286813199</c:v>
                </c:pt>
                <c:pt idx="939">
                  <c:v>107.69609342930585</c:v>
                </c:pt>
                <c:pt idx="940">
                  <c:v>107.69621398764815</c:v>
                </c:pt>
                <c:pt idx="941">
                  <c:v>107.69633454315888</c:v>
                </c:pt>
                <c:pt idx="942">
                  <c:v>107.69645509583809</c:v>
                </c:pt>
                <c:pt idx="943">
                  <c:v>107.69657564568584</c:v>
                </c:pt>
                <c:pt idx="944">
                  <c:v>107.69669619270211</c:v>
                </c:pt>
                <c:pt idx="945">
                  <c:v>107.69681673688699</c:v>
                </c:pt>
                <c:pt idx="946">
                  <c:v>107.6969372782405</c:v>
                </c:pt>
                <c:pt idx="947">
                  <c:v>107.69705781676267</c:v>
                </c:pt>
                <c:pt idx="948">
                  <c:v>107.69717835245353</c:v>
                </c:pt>
                <c:pt idx="949">
                  <c:v>107.69729888531312</c:v>
                </c:pt>
                <c:pt idx="950">
                  <c:v>107.69741941534151</c:v>
                </c:pt>
                <c:pt idx="951">
                  <c:v>107.69753994253871</c:v>
                </c:pt>
                <c:pt idx="952">
                  <c:v>107.69766046690475</c:v>
                </c:pt>
                <c:pt idx="953">
                  <c:v>107.69778098843967</c:v>
                </c:pt>
                <c:pt idx="954">
                  <c:v>107.69790150714351</c:v>
                </c:pt>
                <c:pt idx="955">
                  <c:v>107.69802202301631</c:v>
                </c:pt>
                <c:pt idx="956">
                  <c:v>107.69814253605811</c:v>
                </c:pt>
                <c:pt idx="957">
                  <c:v>107.69826304626892</c:v>
                </c:pt>
                <c:pt idx="958">
                  <c:v>107.69838355364882</c:v>
                </c:pt>
                <c:pt idx="959">
                  <c:v>107.69850405819781</c:v>
                </c:pt>
                <c:pt idx="960">
                  <c:v>107.69862455991594</c:v>
                </c:pt>
                <c:pt idx="961">
                  <c:v>107.69874505880324</c:v>
                </c:pt>
                <c:pt idx="962">
                  <c:v>107.69886555485975</c:v>
                </c:pt>
                <c:pt idx="963">
                  <c:v>107.69898604808553</c:v>
                </c:pt>
                <c:pt idx="964">
                  <c:v>107.69910653848059</c:v>
                </c:pt>
                <c:pt idx="965">
                  <c:v>107.69922702604495</c:v>
                </c:pt>
                <c:pt idx="966">
                  <c:v>107.69934751077869</c:v>
                </c:pt>
                <c:pt idx="967">
                  <c:v>107.6994679926818</c:v>
                </c:pt>
                <c:pt idx="968">
                  <c:v>107.69958847175437</c:v>
                </c:pt>
                <c:pt idx="969">
                  <c:v>107.69970894799638</c:v>
                </c:pt>
                <c:pt idx="970">
                  <c:v>107.69982942140791</c:v>
                </c:pt>
                <c:pt idx="971">
                  <c:v>107.69994989198898</c:v>
                </c:pt>
                <c:pt idx="972">
                  <c:v>107.70007035973961</c:v>
                </c:pt>
                <c:pt idx="973">
                  <c:v>107.70019082465987</c:v>
                </c:pt>
                <c:pt idx="974">
                  <c:v>107.70031128674978</c:v>
                </c:pt>
                <c:pt idx="975">
                  <c:v>107.70043174600939</c:v>
                </c:pt>
                <c:pt idx="976">
                  <c:v>107.7005522024387</c:v>
                </c:pt>
                <c:pt idx="977">
                  <c:v>107.70067265603778</c:v>
                </c:pt>
                <c:pt idx="978">
                  <c:v>107.70079310680664</c:v>
                </c:pt>
                <c:pt idx="979">
                  <c:v>107.70091355474537</c:v>
                </c:pt>
                <c:pt idx="980">
                  <c:v>107.70103399985395</c:v>
                </c:pt>
                <c:pt idx="981">
                  <c:v>107.70115444213242</c:v>
                </c:pt>
                <c:pt idx="982">
                  <c:v>107.70127488158084</c:v>
                </c:pt>
                <c:pt idx="983">
                  <c:v>107.70139531819926</c:v>
                </c:pt>
                <c:pt idx="984">
                  <c:v>107.70151575198767</c:v>
                </c:pt>
                <c:pt idx="985">
                  <c:v>107.70163618294615</c:v>
                </c:pt>
                <c:pt idx="986">
                  <c:v>107.70175661107471</c:v>
                </c:pt>
                <c:pt idx="987">
                  <c:v>107.7018770363734</c:v>
                </c:pt>
                <c:pt idx="988">
                  <c:v>107.70199745884226</c:v>
                </c:pt>
                <c:pt idx="989">
                  <c:v>107.70211787848129</c:v>
                </c:pt>
                <c:pt idx="990">
                  <c:v>107.70223829529057</c:v>
                </c:pt>
                <c:pt idx="991">
                  <c:v>107.70235870927011</c:v>
                </c:pt>
                <c:pt idx="992">
                  <c:v>107.70247912041998</c:v>
                </c:pt>
                <c:pt idx="993">
                  <c:v>107.70259952874018</c:v>
                </c:pt>
                <c:pt idx="994">
                  <c:v>107.70271993423077</c:v>
                </c:pt>
                <c:pt idx="995">
                  <c:v>107.70284033689177</c:v>
                </c:pt>
                <c:pt idx="996">
                  <c:v>107.70296073672323</c:v>
                </c:pt>
                <c:pt idx="997">
                  <c:v>107.70308113372516</c:v>
                </c:pt>
                <c:pt idx="998">
                  <c:v>107.70320152789763</c:v>
                </c:pt>
                <c:pt idx="999">
                  <c:v>107.70332191924065</c:v>
                </c:pt>
                <c:pt idx="1000">
                  <c:v>107.70344230775429</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33.500000000000185</c:v>
                </c:pt>
                <c:pt idx="380">
                  <c:v>33.600000000000186</c:v>
                </c:pt>
                <c:pt idx="381">
                  <c:v>33.700000000000188</c:v>
                </c:pt>
                <c:pt idx="382">
                  <c:v>33.800000000000189</c:v>
                </c:pt>
                <c:pt idx="383">
                  <c:v>33.90000000000019</c:v>
                </c:pt>
                <c:pt idx="384">
                  <c:v>34.000000000000192</c:v>
                </c:pt>
                <c:pt idx="385">
                  <c:v>34.100000000000193</c:v>
                </c:pt>
                <c:pt idx="386">
                  <c:v>34.200000000000195</c:v>
                </c:pt>
                <c:pt idx="387">
                  <c:v>34.300000000000196</c:v>
                </c:pt>
                <c:pt idx="388">
                  <c:v>34.300100000000199</c:v>
                </c:pt>
                <c:pt idx="389">
                  <c:v>34.300200000000203</c:v>
                </c:pt>
                <c:pt idx="390">
                  <c:v>34.300300000000206</c:v>
                </c:pt>
                <c:pt idx="391">
                  <c:v>34.300400000000209</c:v>
                </c:pt>
                <c:pt idx="392">
                  <c:v>34.300500000000213</c:v>
                </c:pt>
                <c:pt idx="393">
                  <c:v>34.300600000000216</c:v>
                </c:pt>
                <c:pt idx="394">
                  <c:v>34.300700000000219</c:v>
                </c:pt>
                <c:pt idx="395">
                  <c:v>34.300800000000223</c:v>
                </c:pt>
                <c:pt idx="396">
                  <c:v>34.300900000000226</c:v>
                </c:pt>
                <c:pt idx="397">
                  <c:v>34.301000000000229</c:v>
                </c:pt>
                <c:pt idx="398">
                  <c:v>34.301100000000233</c:v>
                </c:pt>
                <c:pt idx="399">
                  <c:v>34.301200000000236</c:v>
                </c:pt>
                <c:pt idx="400">
                  <c:v>34.301300000000239</c:v>
                </c:pt>
                <c:pt idx="401">
                  <c:v>34.301400000000243</c:v>
                </c:pt>
                <c:pt idx="402">
                  <c:v>34.301500000000246</c:v>
                </c:pt>
                <c:pt idx="403">
                  <c:v>34.301600000000249</c:v>
                </c:pt>
                <c:pt idx="404">
                  <c:v>34.301700000000253</c:v>
                </c:pt>
                <c:pt idx="405">
                  <c:v>34.301800000000256</c:v>
                </c:pt>
                <c:pt idx="406">
                  <c:v>34.301900000000259</c:v>
                </c:pt>
                <c:pt idx="407">
                  <c:v>34.302000000000263</c:v>
                </c:pt>
                <c:pt idx="408">
                  <c:v>34.302100000000266</c:v>
                </c:pt>
                <c:pt idx="409">
                  <c:v>34.302200000000269</c:v>
                </c:pt>
                <c:pt idx="410">
                  <c:v>34.302300000000272</c:v>
                </c:pt>
                <c:pt idx="411">
                  <c:v>34.302400000000276</c:v>
                </c:pt>
                <c:pt idx="412">
                  <c:v>34.302500000000279</c:v>
                </c:pt>
                <c:pt idx="413">
                  <c:v>34.302600000000282</c:v>
                </c:pt>
                <c:pt idx="414">
                  <c:v>34.302700000000286</c:v>
                </c:pt>
                <c:pt idx="415">
                  <c:v>34.302800000000289</c:v>
                </c:pt>
                <c:pt idx="416">
                  <c:v>34.302900000000292</c:v>
                </c:pt>
                <c:pt idx="417">
                  <c:v>34.303000000000296</c:v>
                </c:pt>
                <c:pt idx="418">
                  <c:v>34.303100000000299</c:v>
                </c:pt>
                <c:pt idx="419">
                  <c:v>34.303200000000302</c:v>
                </c:pt>
                <c:pt idx="420">
                  <c:v>34.303300000000306</c:v>
                </c:pt>
                <c:pt idx="421">
                  <c:v>34.303400000000309</c:v>
                </c:pt>
                <c:pt idx="422">
                  <c:v>34.303500000000312</c:v>
                </c:pt>
                <c:pt idx="423">
                  <c:v>34.303600000000316</c:v>
                </c:pt>
                <c:pt idx="424">
                  <c:v>34.303700000000319</c:v>
                </c:pt>
                <c:pt idx="425">
                  <c:v>34.303800000000322</c:v>
                </c:pt>
                <c:pt idx="426">
                  <c:v>34.303900000000326</c:v>
                </c:pt>
                <c:pt idx="427">
                  <c:v>34.304000000000329</c:v>
                </c:pt>
                <c:pt idx="428">
                  <c:v>34.304100000000332</c:v>
                </c:pt>
                <c:pt idx="429">
                  <c:v>34.304200000000336</c:v>
                </c:pt>
                <c:pt idx="430">
                  <c:v>34.304300000000339</c:v>
                </c:pt>
                <c:pt idx="431">
                  <c:v>34.304400000000342</c:v>
                </c:pt>
                <c:pt idx="432">
                  <c:v>34.304500000000345</c:v>
                </c:pt>
                <c:pt idx="433">
                  <c:v>34.304600000000349</c:v>
                </c:pt>
                <c:pt idx="434">
                  <c:v>34.304700000000352</c:v>
                </c:pt>
                <c:pt idx="435">
                  <c:v>34.304800000000355</c:v>
                </c:pt>
                <c:pt idx="436">
                  <c:v>34.304900000000359</c:v>
                </c:pt>
                <c:pt idx="437">
                  <c:v>34.305000000000362</c:v>
                </c:pt>
                <c:pt idx="438">
                  <c:v>34.305100000000365</c:v>
                </c:pt>
                <c:pt idx="439">
                  <c:v>34.305200000000369</c:v>
                </c:pt>
                <c:pt idx="440">
                  <c:v>34.305300000000372</c:v>
                </c:pt>
                <c:pt idx="441">
                  <c:v>34.305400000000375</c:v>
                </c:pt>
                <c:pt idx="442">
                  <c:v>34.305500000000379</c:v>
                </c:pt>
                <c:pt idx="443">
                  <c:v>34.305600000000382</c:v>
                </c:pt>
                <c:pt idx="444">
                  <c:v>34.305700000000385</c:v>
                </c:pt>
                <c:pt idx="445">
                  <c:v>34.305800000000389</c:v>
                </c:pt>
                <c:pt idx="446">
                  <c:v>34.305900000000392</c:v>
                </c:pt>
                <c:pt idx="447">
                  <c:v>34.306000000000395</c:v>
                </c:pt>
                <c:pt idx="448">
                  <c:v>34.306100000000399</c:v>
                </c:pt>
                <c:pt idx="449">
                  <c:v>34.306200000000402</c:v>
                </c:pt>
                <c:pt idx="450">
                  <c:v>34.306300000000405</c:v>
                </c:pt>
                <c:pt idx="451">
                  <c:v>34.306400000000409</c:v>
                </c:pt>
                <c:pt idx="452">
                  <c:v>34.306500000000412</c:v>
                </c:pt>
                <c:pt idx="453">
                  <c:v>34.306600000000415</c:v>
                </c:pt>
                <c:pt idx="454">
                  <c:v>34.306700000000419</c:v>
                </c:pt>
                <c:pt idx="455">
                  <c:v>34.306800000000422</c:v>
                </c:pt>
                <c:pt idx="456">
                  <c:v>34.306900000000425</c:v>
                </c:pt>
                <c:pt idx="457">
                  <c:v>34.307000000000428</c:v>
                </c:pt>
                <c:pt idx="458">
                  <c:v>34.307100000000432</c:v>
                </c:pt>
                <c:pt idx="459">
                  <c:v>34.307200000000435</c:v>
                </c:pt>
                <c:pt idx="460">
                  <c:v>34.307300000000438</c:v>
                </c:pt>
                <c:pt idx="461">
                  <c:v>34.307400000000442</c:v>
                </c:pt>
                <c:pt idx="462">
                  <c:v>34.307500000000445</c:v>
                </c:pt>
                <c:pt idx="463">
                  <c:v>34.307600000000448</c:v>
                </c:pt>
                <c:pt idx="464">
                  <c:v>34.307700000000452</c:v>
                </c:pt>
                <c:pt idx="465">
                  <c:v>34.307800000000455</c:v>
                </c:pt>
                <c:pt idx="466">
                  <c:v>34.307900000000458</c:v>
                </c:pt>
                <c:pt idx="467">
                  <c:v>34.308000000000462</c:v>
                </c:pt>
                <c:pt idx="468">
                  <c:v>34.308100000000465</c:v>
                </c:pt>
                <c:pt idx="469">
                  <c:v>34.308200000000468</c:v>
                </c:pt>
                <c:pt idx="470">
                  <c:v>34.308300000000472</c:v>
                </c:pt>
                <c:pt idx="471">
                  <c:v>34.308400000000475</c:v>
                </c:pt>
                <c:pt idx="472">
                  <c:v>34.308500000000478</c:v>
                </c:pt>
                <c:pt idx="473">
                  <c:v>34.308600000000482</c:v>
                </c:pt>
                <c:pt idx="474">
                  <c:v>34.308700000000485</c:v>
                </c:pt>
                <c:pt idx="475">
                  <c:v>34.308800000000488</c:v>
                </c:pt>
                <c:pt idx="476">
                  <c:v>34.308900000000492</c:v>
                </c:pt>
                <c:pt idx="477">
                  <c:v>34.309000000000495</c:v>
                </c:pt>
                <c:pt idx="478">
                  <c:v>34.309100000000498</c:v>
                </c:pt>
                <c:pt idx="479">
                  <c:v>34.309200000000502</c:v>
                </c:pt>
                <c:pt idx="480">
                  <c:v>34.309300000000505</c:v>
                </c:pt>
                <c:pt idx="481">
                  <c:v>34.309400000000508</c:v>
                </c:pt>
                <c:pt idx="482">
                  <c:v>34.309500000000511</c:v>
                </c:pt>
                <c:pt idx="483">
                  <c:v>34.309600000000515</c:v>
                </c:pt>
                <c:pt idx="484">
                  <c:v>34.309700000000518</c:v>
                </c:pt>
                <c:pt idx="485">
                  <c:v>34.309800000000521</c:v>
                </c:pt>
                <c:pt idx="486">
                  <c:v>34.309900000000525</c:v>
                </c:pt>
                <c:pt idx="487">
                  <c:v>34.310000000000528</c:v>
                </c:pt>
                <c:pt idx="488">
                  <c:v>34.310100000000531</c:v>
                </c:pt>
                <c:pt idx="489">
                  <c:v>34.310200000000535</c:v>
                </c:pt>
                <c:pt idx="490">
                  <c:v>34.310300000000538</c:v>
                </c:pt>
                <c:pt idx="491">
                  <c:v>34.310400000000541</c:v>
                </c:pt>
                <c:pt idx="492">
                  <c:v>34.310500000000545</c:v>
                </c:pt>
                <c:pt idx="493">
                  <c:v>34.310600000000548</c:v>
                </c:pt>
                <c:pt idx="494">
                  <c:v>34.310700000000551</c:v>
                </c:pt>
                <c:pt idx="495">
                  <c:v>34.310800000000555</c:v>
                </c:pt>
                <c:pt idx="496">
                  <c:v>34.310900000000558</c:v>
                </c:pt>
                <c:pt idx="497">
                  <c:v>34.311000000000561</c:v>
                </c:pt>
                <c:pt idx="498">
                  <c:v>34.311100000000565</c:v>
                </c:pt>
                <c:pt idx="499">
                  <c:v>34.311200000000568</c:v>
                </c:pt>
                <c:pt idx="500">
                  <c:v>34.311300000000571</c:v>
                </c:pt>
                <c:pt idx="501">
                  <c:v>34.311400000000575</c:v>
                </c:pt>
                <c:pt idx="502">
                  <c:v>34.311500000000578</c:v>
                </c:pt>
                <c:pt idx="503">
                  <c:v>34.311600000000581</c:v>
                </c:pt>
                <c:pt idx="504">
                  <c:v>34.311700000000585</c:v>
                </c:pt>
                <c:pt idx="505">
                  <c:v>34.311800000000588</c:v>
                </c:pt>
                <c:pt idx="506">
                  <c:v>34.311900000000591</c:v>
                </c:pt>
                <c:pt idx="507">
                  <c:v>34.312000000000594</c:v>
                </c:pt>
                <c:pt idx="508">
                  <c:v>34.312100000000598</c:v>
                </c:pt>
                <c:pt idx="509">
                  <c:v>34.312200000000601</c:v>
                </c:pt>
                <c:pt idx="510">
                  <c:v>34.312300000000604</c:v>
                </c:pt>
                <c:pt idx="511">
                  <c:v>34.312400000000608</c:v>
                </c:pt>
                <c:pt idx="512">
                  <c:v>34.312500000000611</c:v>
                </c:pt>
                <c:pt idx="513">
                  <c:v>34.312600000000614</c:v>
                </c:pt>
                <c:pt idx="514">
                  <c:v>34.312700000000618</c:v>
                </c:pt>
                <c:pt idx="515">
                  <c:v>34.312800000000621</c:v>
                </c:pt>
                <c:pt idx="516">
                  <c:v>34.312900000000624</c:v>
                </c:pt>
                <c:pt idx="517">
                  <c:v>34.313000000000628</c:v>
                </c:pt>
                <c:pt idx="518">
                  <c:v>34.313100000000631</c:v>
                </c:pt>
                <c:pt idx="519">
                  <c:v>34.313200000000634</c:v>
                </c:pt>
                <c:pt idx="520">
                  <c:v>34.313300000000638</c:v>
                </c:pt>
                <c:pt idx="521">
                  <c:v>34.313400000000641</c:v>
                </c:pt>
                <c:pt idx="522">
                  <c:v>34.313500000000644</c:v>
                </c:pt>
                <c:pt idx="523">
                  <c:v>34.313600000000648</c:v>
                </c:pt>
                <c:pt idx="524">
                  <c:v>34.313700000000651</c:v>
                </c:pt>
                <c:pt idx="525">
                  <c:v>34.313800000000654</c:v>
                </c:pt>
                <c:pt idx="526">
                  <c:v>34.313900000000658</c:v>
                </c:pt>
                <c:pt idx="527">
                  <c:v>34.314000000000661</c:v>
                </c:pt>
                <c:pt idx="528">
                  <c:v>34.314100000000664</c:v>
                </c:pt>
                <c:pt idx="529">
                  <c:v>34.314200000000668</c:v>
                </c:pt>
                <c:pt idx="530">
                  <c:v>34.314300000000671</c:v>
                </c:pt>
                <c:pt idx="531">
                  <c:v>34.314400000000674</c:v>
                </c:pt>
                <c:pt idx="532">
                  <c:v>34.314500000000677</c:v>
                </c:pt>
                <c:pt idx="533">
                  <c:v>34.314600000000681</c:v>
                </c:pt>
                <c:pt idx="534">
                  <c:v>34.314700000000684</c:v>
                </c:pt>
                <c:pt idx="535">
                  <c:v>34.314800000000687</c:v>
                </c:pt>
                <c:pt idx="536">
                  <c:v>34.314900000000691</c:v>
                </c:pt>
                <c:pt idx="537">
                  <c:v>34.315000000000694</c:v>
                </c:pt>
                <c:pt idx="538">
                  <c:v>34.315100000000697</c:v>
                </c:pt>
                <c:pt idx="539">
                  <c:v>34.315200000000701</c:v>
                </c:pt>
                <c:pt idx="540">
                  <c:v>34.315300000000704</c:v>
                </c:pt>
                <c:pt idx="541">
                  <c:v>34.315400000000707</c:v>
                </c:pt>
                <c:pt idx="542">
                  <c:v>34.315500000000711</c:v>
                </c:pt>
                <c:pt idx="543">
                  <c:v>34.315600000000714</c:v>
                </c:pt>
                <c:pt idx="544">
                  <c:v>34.315700000000717</c:v>
                </c:pt>
                <c:pt idx="545">
                  <c:v>34.315800000000721</c:v>
                </c:pt>
                <c:pt idx="546">
                  <c:v>34.315900000000724</c:v>
                </c:pt>
                <c:pt idx="547">
                  <c:v>34.316000000000727</c:v>
                </c:pt>
                <c:pt idx="548">
                  <c:v>34.316100000000731</c:v>
                </c:pt>
                <c:pt idx="549">
                  <c:v>34.316200000000734</c:v>
                </c:pt>
                <c:pt idx="550">
                  <c:v>34.316300000000737</c:v>
                </c:pt>
                <c:pt idx="551">
                  <c:v>34.316400000000741</c:v>
                </c:pt>
                <c:pt idx="552">
                  <c:v>34.316500000000744</c:v>
                </c:pt>
                <c:pt idx="553">
                  <c:v>34.316600000000747</c:v>
                </c:pt>
                <c:pt idx="554">
                  <c:v>34.31670000000075</c:v>
                </c:pt>
                <c:pt idx="555">
                  <c:v>34.316800000000754</c:v>
                </c:pt>
                <c:pt idx="556">
                  <c:v>34.316900000000757</c:v>
                </c:pt>
                <c:pt idx="557">
                  <c:v>34.31700000000076</c:v>
                </c:pt>
                <c:pt idx="558">
                  <c:v>34.317100000000764</c:v>
                </c:pt>
                <c:pt idx="559">
                  <c:v>34.317200000000767</c:v>
                </c:pt>
                <c:pt idx="560">
                  <c:v>34.31730000000077</c:v>
                </c:pt>
                <c:pt idx="561">
                  <c:v>34.317400000000774</c:v>
                </c:pt>
                <c:pt idx="562">
                  <c:v>34.317500000000777</c:v>
                </c:pt>
                <c:pt idx="563">
                  <c:v>34.31760000000078</c:v>
                </c:pt>
                <c:pt idx="564">
                  <c:v>34.317700000000784</c:v>
                </c:pt>
                <c:pt idx="565">
                  <c:v>34.317800000000787</c:v>
                </c:pt>
                <c:pt idx="566">
                  <c:v>34.31790000000079</c:v>
                </c:pt>
                <c:pt idx="567">
                  <c:v>34.318000000000794</c:v>
                </c:pt>
                <c:pt idx="568">
                  <c:v>34.318100000000797</c:v>
                </c:pt>
                <c:pt idx="569">
                  <c:v>34.3182000000008</c:v>
                </c:pt>
                <c:pt idx="570">
                  <c:v>34.318300000000804</c:v>
                </c:pt>
                <c:pt idx="571">
                  <c:v>34.318400000000807</c:v>
                </c:pt>
                <c:pt idx="572">
                  <c:v>34.31850000000081</c:v>
                </c:pt>
                <c:pt idx="573">
                  <c:v>34.318600000000814</c:v>
                </c:pt>
                <c:pt idx="574">
                  <c:v>34.318700000000817</c:v>
                </c:pt>
                <c:pt idx="575">
                  <c:v>34.31880000000082</c:v>
                </c:pt>
                <c:pt idx="576">
                  <c:v>34.318900000000824</c:v>
                </c:pt>
                <c:pt idx="577">
                  <c:v>34.319000000000827</c:v>
                </c:pt>
                <c:pt idx="578">
                  <c:v>34.31910000000083</c:v>
                </c:pt>
                <c:pt idx="579">
                  <c:v>34.319200000000833</c:v>
                </c:pt>
                <c:pt idx="580">
                  <c:v>34.319300000000837</c:v>
                </c:pt>
                <c:pt idx="581">
                  <c:v>34.31940000000084</c:v>
                </c:pt>
                <c:pt idx="582">
                  <c:v>34.319500000000843</c:v>
                </c:pt>
                <c:pt idx="583">
                  <c:v>34.319600000000847</c:v>
                </c:pt>
                <c:pt idx="584">
                  <c:v>34.31970000000085</c:v>
                </c:pt>
                <c:pt idx="585">
                  <c:v>34.319800000000853</c:v>
                </c:pt>
                <c:pt idx="586">
                  <c:v>34.319900000000857</c:v>
                </c:pt>
                <c:pt idx="587">
                  <c:v>34.32000000000086</c:v>
                </c:pt>
                <c:pt idx="588">
                  <c:v>34.320100000000863</c:v>
                </c:pt>
                <c:pt idx="589">
                  <c:v>34.320200000000867</c:v>
                </c:pt>
                <c:pt idx="590">
                  <c:v>34.32030000000087</c:v>
                </c:pt>
                <c:pt idx="591">
                  <c:v>34.320400000000873</c:v>
                </c:pt>
                <c:pt idx="592">
                  <c:v>34.320500000000877</c:v>
                </c:pt>
                <c:pt idx="593">
                  <c:v>34.32060000000088</c:v>
                </c:pt>
                <c:pt idx="594">
                  <c:v>34.320700000000883</c:v>
                </c:pt>
                <c:pt idx="595">
                  <c:v>34.320800000000887</c:v>
                </c:pt>
                <c:pt idx="596">
                  <c:v>34.32090000000089</c:v>
                </c:pt>
                <c:pt idx="597">
                  <c:v>34.321000000000893</c:v>
                </c:pt>
                <c:pt idx="598">
                  <c:v>34.321100000000897</c:v>
                </c:pt>
                <c:pt idx="599">
                  <c:v>34.3212000000009</c:v>
                </c:pt>
                <c:pt idx="600">
                  <c:v>34.321300000000903</c:v>
                </c:pt>
                <c:pt idx="601">
                  <c:v>34.321400000000907</c:v>
                </c:pt>
                <c:pt idx="602">
                  <c:v>34.32150000000091</c:v>
                </c:pt>
                <c:pt idx="603">
                  <c:v>34.321600000000913</c:v>
                </c:pt>
                <c:pt idx="604">
                  <c:v>34.321700000000916</c:v>
                </c:pt>
                <c:pt idx="605">
                  <c:v>34.32180000000092</c:v>
                </c:pt>
                <c:pt idx="606">
                  <c:v>34.321900000000923</c:v>
                </c:pt>
                <c:pt idx="607">
                  <c:v>34.322000000000926</c:v>
                </c:pt>
                <c:pt idx="608">
                  <c:v>34.32210000000093</c:v>
                </c:pt>
                <c:pt idx="609">
                  <c:v>34.322200000000933</c:v>
                </c:pt>
                <c:pt idx="610">
                  <c:v>34.322300000000936</c:v>
                </c:pt>
                <c:pt idx="611">
                  <c:v>34.32240000000094</c:v>
                </c:pt>
                <c:pt idx="612">
                  <c:v>34.322500000000943</c:v>
                </c:pt>
                <c:pt idx="613">
                  <c:v>34.322600000000946</c:v>
                </c:pt>
                <c:pt idx="614">
                  <c:v>34.32270000000095</c:v>
                </c:pt>
                <c:pt idx="615">
                  <c:v>34.322800000000953</c:v>
                </c:pt>
                <c:pt idx="616">
                  <c:v>34.322900000000956</c:v>
                </c:pt>
                <c:pt idx="617">
                  <c:v>34.32300000000096</c:v>
                </c:pt>
                <c:pt idx="618">
                  <c:v>34.323100000000963</c:v>
                </c:pt>
                <c:pt idx="619">
                  <c:v>34.323200000000966</c:v>
                </c:pt>
                <c:pt idx="620">
                  <c:v>34.32330000000097</c:v>
                </c:pt>
                <c:pt idx="621">
                  <c:v>34.323400000000973</c:v>
                </c:pt>
                <c:pt idx="622">
                  <c:v>34.323500000000976</c:v>
                </c:pt>
                <c:pt idx="623">
                  <c:v>34.32360000000098</c:v>
                </c:pt>
                <c:pt idx="624">
                  <c:v>34.323700000000983</c:v>
                </c:pt>
                <c:pt idx="625">
                  <c:v>34.323800000000986</c:v>
                </c:pt>
                <c:pt idx="626">
                  <c:v>34.32390000000099</c:v>
                </c:pt>
                <c:pt idx="627">
                  <c:v>34.324000000000993</c:v>
                </c:pt>
                <c:pt idx="628">
                  <c:v>34.324100000000996</c:v>
                </c:pt>
                <c:pt idx="629">
                  <c:v>34.324200000000999</c:v>
                </c:pt>
                <c:pt idx="630">
                  <c:v>34.324300000001003</c:v>
                </c:pt>
                <c:pt idx="631">
                  <c:v>34.324400000001006</c:v>
                </c:pt>
                <c:pt idx="632">
                  <c:v>34.324500000001009</c:v>
                </c:pt>
                <c:pt idx="633">
                  <c:v>34.324600000001013</c:v>
                </c:pt>
                <c:pt idx="634">
                  <c:v>34.324700000001016</c:v>
                </c:pt>
                <c:pt idx="635">
                  <c:v>34.324800000001019</c:v>
                </c:pt>
                <c:pt idx="636">
                  <c:v>34.324900000001023</c:v>
                </c:pt>
                <c:pt idx="637">
                  <c:v>34.325000000001026</c:v>
                </c:pt>
                <c:pt idx="638">
                  <c:v>34.325100000001029</c:v>
                </c:pt>
                <c:pt idx="639">
                  <c:v>34.325200000001033</c:v>
                </c:pt>
                <c:pt idx="640">
                  <c:v>34.325300000001036</c:v>
                </c:pt>
                <c:pt idx="641">
                  <c:v>34.325400000001039</c:v>
                </c:pt>
                <c:pt idx="642">
                  <c:v>34.325500000001043</c:v>
                </c:pt>
                <c:pt idx="643">
                  <c:v>34.325600000001046</c:v>
                </c:pt>
                <c:pt idx="644">
                  <c:v>34.325700000001049</c:v>
                </c:pt>
                <c:pt idx="645">
                  <c:v>34.325800000001053</c:v>
                </c:pt>
                <c:pt idx="646">
                  <c:v>34.325900000001056</c:v>
                </c:pt>
                <c:pt idx="647">
                  <c:v>34.326000000001059</c:v>
                </c:pt>
                <c:pt idx="648">
                  <c:v>34.326100000001063</c:v>
                </c:pt>
                <c:pt idx="649">
                  <c:v>34.326200000001066</c:v>
                </c:pt>
                <c:pt idx="650">
                  <c:v>34.326300000001069</c:v>
                </c:pt>
                <c:pt idx="651">
                  <c:v>34.326400000001072</c:v>
                </c:pt>
                <c:pt idx="652">
                  <c:v>34.326500000001076</c:v>
                </c:pt>
                <c:pt idx="653">
                  <c:v>34.326600000001079</c:v>
                </c:pt>
                <c:pt idx="654">
                  <c:v>34.326700000001082</c:v>
                </c:pt>
                <c:pt idx="655">
                  <c:v>34.326800000001086</c:v>
                </c:pt>
                <c:pt idx="656">
                  <c:v>34.326900000001089</c:v>
                </c:pt>
                <c:pt idx="657">
                  <c:v>34.327000000001092</c:v>
                </c:pt>
                <c:pt idx="658">
                  <c:v>34.327100000001096</c:v>
                </c:pt>
                <c:pt idx="659">
                  <c:v>34.327200000001099</c:v>
                </c:pt>
                <c:pt idx="660">
                  <c:v>34.327300000001102</c:v>
                </c:pt>
                <c:pt idx="661">
                  <c:v>34.327400000001106</c:v>
                </c:pt>
                <c:pt idx="662">
                  <c:v>34.327500000001109</c:v>
                </c:pt>
                <c:pt idx="663">
                  <c:v>34.327600000001112</c:v>
                </c:pt>
                <c:pt idx="664">
                  <c:v>34.327700000001116</c:v>
                </c:pt>
                <c:pt idx="665">
                  <c:v>34.327800000001119</c:v>
                </c:pt>
                <c:pt idx="666">
                  <c:v>34.327900000001122</c:v>
                </c:pt>
                <c:pt idx="667">
                  <c:v>34.328000000001126</c:v>
                </c:pt>
                <c:pt idx="668">
                  <c:v>34.328100000001129</c:v>
                </c:pt>
                <c:pt idx="669">
                  <c:v>34.328200000001132</c:v>
                </c:pt>
                <c:pt idx="670">
                  <c:v>34.328300000001136</c:v>
                </c:pt>
                <c:pt idx="671">
                  <c:v>34.328400000001139</c:v>
                </c:pt>
                <c:pt idx="672">
                  <c:v>34.328500000001142</c:v>
                </c:pt>
                <c:pt idx="673">
                  <c:v>34.328600000001146</c:v>
                </c:pt>
                <c:pt idx="674">
                  <c:v>34.328700000001149</c:v>
                </c:pt>
                <c:pt idx="675">
                  <c:v>34.328800000001152</c:v>
                </c:pt>
                <c:pt idx="676">
                  <c:v>34.328900000001155</c:v>
                </c:pt>
                <c:pt idx="677">
                  <c:v>34.329000000001159</c:v>
                </c:pt>
                <c:pt idx="678">
                  <c:v>34.329100000001162</c:v>
                </c:pt>
                <c:pt idx="679">
                  <c:v>34.329200000001165</c:v>
                </c:pt>
                <c:pt idx="680">
                  <c:v>34.329300000001169</c:v>
                </c:pt>
                <c:pt idx="681">
                  <c:v>34.329400000001172</c:v>
                </c:pt>
                <c:pt idx="682">
                  <c:v>34.329500000001175</c:v>
                </c:pt>
                <c:pt idx="683">
                  <c:v>34.329600000001179</c:v>
                </c:pt>
                <c:pt idx="684">
                  <c:v>34.329700000001182</c:v>
                </c:pt>
                <c:pt idx="685">
                  <c:v>34.329800000001185</c:v>
                </c:pt>
                <c:pt idx="686">
                  <c:v>34.329900000001189</c:v>
                </c:pt>
                <c:pt idx="687">
                  <c:v>34.330000000001192</c:v>
                </c:pt>
                <c:pt idx="688">
                  <c:v>34.330100000001195</c:v>
                </c:pt>
                <c:pt idx="689">
                  <c:v>34.330200000001199</c:v>
                </c:pt>
                <c:pt idx="690">
                  <c:v>34.330300000001202</c:v>
                </c:pt>
                <c:pt idx="691">
                  <c:v>34.330400000001205</c:v>
                </c:pt>
                <c:pt idx="692">
                  <c:v>34.330500000001209</c:v>
                </c:pt>
                <c:pt idx="693">
                  <c:v>34.330600000001212</c:v>
                </c:pt>
                <c:pt idx="694">
                  <c:v>34.330700000001215</c:v>
                </c:pt>
                <c:pt idx="695">
                  <c:v>34.330800000001219</c:v>
                </c:pt>
                <c:pt idx="696">
                  <c:v>34.330900000001222</c:v>
                </c:pt>
                <c:pt idx="697">
                  <c:v>34.331000000001225</c:v>
                </c:pt>
                <c:pt idx="698">
                  <c:v>34.331100000001229</c:v>
                </c:pt>
                <c:pt idx="699">
                  <c:v>34.331200000001232</c:v>
                </c:pt>
                <c:pt idx="700">
                  <c:v>34.331300000001235</c:v>
                </c:pt>
                <c:pt idx="701">
                  <c:v>34.331400000001238</c:v>
                </c:pt>
                <c:pt idx="702">
                  <c:v>34.331500000001242</c:v>
                </c:pt>
                <c:pt idx="703">
                  <c:v>34.331600000001245</c:v>
                </c:pt>
                <c:pt idx="704">
                  <c:v>34.331700000001248</c:v>
                </c:pt>
                <c:pt idx="705">
                  <c:v>34.331800000001252</c:v>
                </c:pt>
                <c:pt idx="706">
                  <c:v>34.331900000001255</c:v>
                </c:pt>
                <c:pt idx="707">
                  <c:v>34.332000000001258</c:v>
                </c:pt>
                <c:pt idx="708">
                  <c:v>34.332100000001262</c:v>
                </c:pt>
                <c:pt idx="709">
                  <c:v>34.332200000001265</c:v>
                </c:pt>
                <c:pt idx="710">
                  <c:v>34.332300000001268</c:v>
                </c:pt>
                <c:pt idx="711">
                  <c:v>34.332400000001272</c:v>
                </c:pt>
                <c:pt idx="712">
                  <c:v>34.332500000001275</c:v>
                </c:pt>
                <c:pt idx="713">
                  <c:v>34.332600000001278</c:v>
                </c:pt>
                <c:pt idx="714">
                  <c:v>34.332700000001282</c:v>
                </c:pt>
                <c:pt idx="715">
                  <c:v>34.332800000001285</c:v>
                </c:pt>
                <c:pt idx="716">
                  <c:v>34.332900000001288</c:v>
                </c:pt>
                <c:pt idx="717">
                  <c:v>34.333000000001292</c:v>
                </c:pt>
                <c:pt idx="718">
                  <c:v>34.333100000001295</c:v>
                </c:pt>
                <c:pt idx="719">
                  <c:v>34.333200000001298</c:v>
                </c:pt>
                <c:pt idx="720">
                  <c:v>34.333300000001302</c:v>
                </c:pt>
                <c:pt idx="721">
                  <c:v>34.333400000001305</c:v>
                </c:pt>
                <c:pt idx="722">
                  <c:v>34.333500000001308</c:v>
                </c:pt>
                <c:pt idx="723">
                  <c:v>34.333600000001312</c:v>
                </c:pt>
                <c:pt idx="724">
                  <c:v>34.333700000001315</c:v>
                </c:pt>
                <c:pt idx="725">
                  <c:v>34.333800000001318</c:v>
                </c:pt>
                <c:pt idx="726">
                  <c:v>34.333900000001321</c:v>
                </c:pt>
                <c:pt idx="727">
                  <c:v>34.334000000001325</c:v>
                </c:pt>
                <c:pt idx="728">
                  <c:v>34.334100000001328</c:v>
                </c:pt>
                <c:pt idx="729">
                  <c:v>34.334200000001331</c:v>
                </c:pt>
                <c:pt idx="730">
                  <c:v>34.334300000001335</c:v>
                </c:pt>
                <c:pt idx="731">
                  <c:v>34.334400000001338</c:v>
                </c:pt>
                <c:pt idx="732">
                  <c:v>34.334500000001341</c:v>
                </c:pt>
                <c:pt idx="733">
                  <c:v>34.334600000001345</c:v>
                </c:pt>
                <c:pt idx="734">
                  <c:v>34.334700000001348</c:v>
                </c:pt>
                <c:pt idx="735">
                  <c:v>34.334800000001351</c:v>
                </c:pt>
                <c:pt idx="736">
                  <c:v>34.334900000001355</c:v>
                </c:pt>
                <c:pt idx="737">
                  <c:v>34.335000000001358</c:v>
                </c:pt>
                <c:pt idx="738">
                  <c:v>34.335100000001361</c:v>
                </c:pt>
                <c:pt idx="739">
                  <c:v>34.335200000001365</c:v>
                </c:pt>
                <c:pt idx="740">
                  <c:v>34.335300000001368</c:v>
                </c:pt>
                <c:pt idx="741">
                  <c:v>34.335400000001371</c:v>
                </c:pt>
                <c:pt idx="742">
                  <c:v>34.335500000001375</c:v>
                </c:pt>
                <c:pt idx="743">
                  <c:v>34.335600000001378</c:v>
                </c:pt>
                <c:pt idx="744">
                  <c:v>34.335700000001381</c:v>
                </c:pt>
                <c:pt idx="745">
                  <c:v>34.335800000001385</c:v>
                </c:pt>
                <c:pt idx="746">
                  <c:v>34.335900000001388</c:v>
                </c:pt>
                <c:pt idx="747">
                  <c:v>34.336000000001391</c:v>
                </c:pt>
                <c:pt idx="748">
                  <c:v>34.336100000001395</c:v>
                </c:pt>
                <c:pt idx="749">
                  <c:v>34.336200000001398</c:v>
                </c:pt>
                <c:pt idx="750">
                  <c:v>34.336300000001401</c:v>
                </c:pt>
                <c:pt idx="751">
                  <c:v>34.336400000001404</c:v>
                </c:pt>
                <c:pt idx="752">
                  <c:v>34.336500000001408</c:v>
                </c:pt>
                <c:pt idx="753">
                  <c:v>34.336600000001411</c:v>
                </c:pt>
                <c:pt idx="754">
                  <c:v>34.336700000001414</c:v>
                </c:pt>
                <c:pt idx="755">
                  <c:v>34.336800000001418</c:v>
                </c:pt>
                <c:pt idx="756">
                  <c:v>34.336900000001421</c:v>
                </c:pt>
                <c:pt idx="757">
                  <c:v>34.337000000001424</c:v>
                </c:pt>
                <c:pt idx="758">
                  <c:v>34.337100000001428</c:v>
                </c:pt>
                <c:pt idx="759">
                  <c:v>34.337200000001431</c:v>
                </c:pt>
                <c:pt idx="760">
                  <c:v>34.337300000001434</c:v>
                </c:pt>
                <c:pt idx="761">
                  <c:v>34.337400000001438</c:v>
                </c:pt>
                <c:pt idx="762">
                  <c:v>34.337500000001441</c:v>
                </c:pt>
                <c:pt idx="763">
                  <c:v>34.337600000001444</c:v>
                </c:pt>
                <c:pt idx="764">
                  <c:v>34.337700000001448</c:v>
                </c:pt>
                <c:pt idx="765">
                  <c:v>34.337800000001451</c:v>
                </c:pt>
                <c:pt idx="766">
                  <c:v>34.337900000001454</c:v>
                </c:pt>
                <c:pt idx="767">
                  <c:v>34.338000000001458</c:v>
                </c:pt>
                <c:pt idx="768">
                  <c:v>34.338100000001461</c:v>
                </c:pt>
                <c:pt idx="769">
                  <c:v>34.338200000001464</c:v>
                </c:pt>
                <c:pt idx="770">
                  <c:v>34.338300000001468</c:v>
                </c:pt>
                <c:pt idx="771">
                  <c:v>34.338400000001471</c:v>
                </c:pt>
                <c:pt idx="772">
                  <c:v>34.338500000001474</c:v>
                </c:pt>
                <c:pt idx="773">
                  <c:v>34.338600000001477</c:v>
                </c:pt>
                <c:pt idx="774">
                  <c:v>34.338700000001481</c:v>
                </c:pt>
                <c:pt idx="775">
                  <c:v>34.338800000001484</c:v>
                </c:pt>
                <c:pt idx="776">
                  <c:v>34.338900000001487</c:v>
                </c:pt>
                <c:pt idx="777">
                  <c:v>34.339000000001491</c:v>
                </c:pt>
                <c:pt idx="778">
                  <c:v>34.339100000001494</c:v>
                </c:pt>
                <c:pt idx="779">
                  <c:v>34.339200000001497</c:v>
                </c:pt>
                <c:pt idx="780">
                  <c:v>34.339300000001501</c:v>
                </c:pt>
                <c:pt idx="781">
                  <c:v>34.339400000001504</c:v>
                </c:pt>
                <c:pt idx="782">
                  <c:v>34.339500000001507</c:v>
                </c:pt>
                <c:pt idx="783">
                  <c:v>34.339600000001511</c:v>
                </c:pt>
                <c:pt idx="784">
                  <c:v>34.339700000001514</c:v>
                </c:pt>
                <c:pt idx="785">
                  <c:v>34.339800000001517</c:v>
                </c:pt>
                <c:pt idx="786">
                  <c:v>34.339900000001521</c:v>
                </c:pt>
                <c:pt idx="787">
                  <c:v>34.340000000001524</c:v>
                </c:pt>
                <c:pt idx="788">
                  <c:v>34.340100000001527</c:v>
                </c:pt>
                <c:pt idx="789">
                  <c:v>34.340200000001531</c:v>
                </c:pt>
                <c:pt idx="790">
                  <c:v>34.340300000001534</c:v>
                </c:pt>
                <c:pt idx="791">
                  <c:v>34.340400000001537</c:v>
                </c:pt>
                <c:pt idx="792">
                  <c:v>34.340500000001541</c:v>
                </c:pt>
                <c:pt idx="793">
                  <c:v>34.340600000001544</c:v>
                </c:pt>
                <c:pt idx="794">
                  <c:v>34.340700000001547</c:v>
                </c:pt>
                <c:pt idx="795">
                  <c:v>34.340800000001551</c:v>
                </c:pt>
                <c:pt idx="796">
                  <c:v>34.340900000001554</c:v>
                </c:pt>
                <c:pt idx="797">
                  <c:v>34.341000000001557</c:v>
                </c:pt>
                <c:pt idx="798">
                  <c:v>34.34110000000156</c:v>
                </c:pt>
                <c:pt idx="799">
                  <c:v>34.341200000001564</c:v>
                </c:pt>
                <c:pt idx="800">
                  <c:v>34.341300000001567</c:v>
                </c:pt>
                <c:pt idx="801">
                  <c:v>34.34140000000157</c:v>
                </c:pt>
                <c:pt idx="802">
                  <c:v>34.341500000001574</c:v>
                </c:pt>
                <c:pt idx="803">
                  <c:v>34.341600000001577</c:v>
                </c:pt>
                <c:pt idx="804">
                  <c:v>34.34170000000158</c:v>
                </c:pt>
                <c:pt idx="805">
                  <c:v>34.341800000001584</c:v>
                </c:pt>
                <c:pt idx="806">
                  <c:v>34.341900000001587</c:v>
                </c:pt>
                <c:pt idx="807">
                  <c:v>34.34200000000159</c:v>
                </c:pt>
                <c:pt idx="808">
                  <c:v>34.342100000001594</c:v>
                </c:pt>
                <c:pt idx="809">
                  <c:v>34.342200000001597</c:v>
                </c:pt>
                <c:pt idx="810">
                  <c:v>34.3423000000016</c:v>
                </c:pt>
                <c:pt idx="811">
                  <c:v>34.342400000001604</c:v>
                </c:pt>
                <c:pt idx="812">
                  <c:v>34.342500000001607</c:v>
                </c:pt>
                <c:pt idx="813">
                  <c:v>34.34260000000161</c:v>
                </c:pt>
                <c:pt idx="814">
                  <c:v>34.342700000001614</c:v>
                </c:pt>
                <c:pt idx="815">
                  <c:v>34.342800000001617</c:v>
                </c:pt>
                <c:pt idx="816">
                  <c:v>34.34290000000162</c:v>
                </c:pt>
                <c:pt idx="817">
                  <c:v>34.343000000001624</c:v>
                </c:pt>
                <c:pt idx="818">
                  <c:v>34.343100000001627</c:v>
                </c:pt>
                <c:pt idx="819">
                  <c:v>34.34320000000163</c:v>
                </c:pt>
                <c:pt idx="820">
                  <c:v>34.343300000001634</c:v>
                </c:pt>
                <c:pt idx="821">
                  <c:v>34.343400000001637</c:v>
                </c:pt>
                <c:pt idx="822">
                  <c:v>34.34350000000164</c:v>
                </c:pt>
                <c:pt idx="823">
                  <c:v>34.343600000001643</c:v>
                </c:pt>
                <c:pt idx="824">
                  <c:v>34.343700000001647</c:v>
                </c:pt>
                <c:pt idx="825">
                  <c:v>34.34380000000165</c:v>
                </c:pt>
                <c:pt idx="826">
                  <c:v>34.343900000001653</c:v>
                </c:pt>
                <c:pt idx="827">
                  <c:v>34.344000000001657</c:v>
                </c:pt>
                <c:pt idx="828">
                  <c:v>34.34410000000166</c:v>
                </c:pt>
                <c:pt idx="829">
                  <c:v>34.344200000001663</c:v>
                </c:pt>
                <c:pt idx="830">
                  <c:v>34.344300000001667</c:v>
                </c:pt>
                <c:pt idx="831">
                  <c:v>34.34440000000167</c:v>
                </c:pt>
                <c:pt idx="832">
                  <c:v>34.344500000001673</c:v>
                </c:pt>
                <c:pt idx="833">
                  <c:v>34.344600000001677</c:v>
                </c:pt>
                <c:pt idx="834">
                  <c:v>34.34470000000168</c:v>
                </c:pt>
                <c:pt idx="835">
                  <c:v>34.344800000001683</c:v>
                </c:pt>
                <c:pt idx="836">
                  <c:v>34.344900000001687</c:v>
                </c:pt>
                <c:pt idx="837">
                  <c:v>34.34500000000169</c:v>
                </c:pt>
                <c:pt idx="838">
                  <c:v>34.345100000001693</c:v>
                </c:pt>
                <c:pt idx="839">
                  <c:v>34.345200000001697</c:v>
                </c:pt>
                <c:pt idx="840">
                  <c:v>34.3453000000017</c:v>
                </c:pt>
                <c:pt idx="841">
                  <c:v>34.345400000001703</c:v>
                </c:pt>
                <c:pt idx="842">
                  <c:v>34.345500000001707</c:v>
                </c:pt>
                <c:pt idx="843">
                  <c:v>34.34560000000171</c:v>
                </c:pt>
                <c:pt idx="844">
                  <c:v>34.345700000001713</c:v>
                </c:pt>
                <c:pt idx="845">
                  <c:v>34.345800000001717</c:v>
                </c:pt>
                <c:pt idx="846">
                  <c:v>34.34590000000172</c:v>
                </c:pt>
                <c:pt idx="847">
                  <c:v>34.346000000001723</c:v>
                </c:pt>
                <c:pt idx="848">
                  <c:v>34.346100000001726</c:v>
                </c:pt>
                <c:pt idx="849">
                  <c:v>34.34620000000173</c:v>
                </c:pt>
                <c:pt idx="850">
                  <c:v>34.346300000001733</c:v>
                </c:pt>
                <c:pt idx="851">
                  <c:v>34.346400000001736</c:v>
                </c:pt>
                <c:pt idx="852">
                  <c:v>34.34650000000174</c:v>
                </c:pt>
                <c:pt idx="853">
                  <c:v>34.346600000001743</c:v>
                </c:pt>
                <c:pt idx="854">
                  <c:v>34.346700000001746</c:v>
                </c:pt>
                <c:pt idx="855">
                  <c:v>34.34680000000175</c:v>
                </c:pt>
                <c:pt idx="856">
                  <c:v>34.346900000001753</c:v>
                </c:pt>
                <c:pt idx="857">
                  <c:v>34.347000000001756</c:v>
                </c:pt>
                <c:pt idx="858">
                  <c:v>34.34710000000176</c:v>
                </c:pt>
                <c:pt idx="859">
                  <c:v>34.347200000001763</c:v>
                </c:pt>
                <c:pt idx="860">
                  <c:v>34.347300000001766</c:v>
                </c:pt>
                <c:pt idx="861">
                  <c:v>34.34740000000177</c:v>
                </c:pt>
                <c:pt idx="862">
                  <c:v>34.347500000001773</c:v>
                </c:pt>
                <c:pt idx="863">
                  <c:v>34.347600000001776</c:v>
                </c:pt>
                <c:pt idx="864">
                  <c:v>34.34770000000178</c:v>
                </c:pt>
                <c:pt idx="865">
                  <c:v>34.347800000001783</c:v>
                </c:pt>
                <c:pt idx="866">
                  <c:v>34.347900000001786</c:v>
                </c:pt>
                <c:pt idx="867">
                  <c:v>34.34800000000179</c:v>
                </c:pt>
                <c:pt idx="868">
                  <c:v>34.348100000001793</c:v>
                </c:pt>
                <c:pt idx="869">
                  <c:v>34.348200000001796</c:v>
                </c:pt>
                <c:pt idx="870">
                  <c:v>34.3483000000018</c:v>
                </c:pt>
                <c:pt idx="871">
                  <c:v>34.348400000001803</c:v>
                </c:pt>
                <c:pt idx="872">
                  <c:v>34.348500000001806</c:v>
                </c:pt>
                <c:pt idx="873">
                  <c:v>34.348600000001809</c:v>
                </c:pt>
                <c:pt idx="874">
                  <c:v>34.348700000001813</c:v>
                </c:pt>
                <c:pt idx="875">
                  <c:v>34.348800000001816</c:v>
                </c:pt>
                <c:pt idx="876">
                  <c:v>34.348900000001819</c:v>
                </c:pt>
                <c:pt idx="877">
                  <c:v>34.349000000001823</c:v>
                </c:pt>
                <c:pt idx="878">
                  <c:v>34.349100000001826</c:v>
                </c:pt>
                <c:pt idx="879">
                  <c:v>34.349200000001829</c:v>
                </c:pt>
                <c:pt idx="880">
                  <c:v>34.349300000001833</c:v>
                </c:pt>
                <c:pt idx="881">
                  <c:v>34.349400000001836</c:v>
                </c:pt>
                <c:pt idx="882">
                  <c:v>34.349500000001839</c:v>
                </c:pt>
                <c:pt idx="883">
                  <c:v>34.349600000001843</c:v>
                </c:pt>
                <c:pt idx="884">
                  <c:v>34.349700000001846</c:v>
                </c:pt>
                <c:pt idx="885">
                  <c:v>34.349800000001849</c:v>
                </c:pt>
                <c:pt idx="886">
                  <c:v>34.349900000001853</c:v>
                </c:pt>
                <c:pt idx="887">
                  <c:v>34.350000000001856</c:v>
                </c:pt>
                <c:pt idx="888">
                  <c:v>34.350100000001859</c:v>
                </c:pt>
                <c:pt idx="889">
                  <c:v>34.350200000001863</c:v>
                </c:pt>
                <c:pt idx="890">
                  <c:v>34.350300000001866</c:v>
                </c:pt>
                <c:pt idx="891">
                  <c:v>34.350400000001869</c:v>
                </c:pt>
                <c:pt idx="892">
                  <c:v>34.350500000001873</c:v>
                </c:pt>
                <c:pt idx="893">
                  <c:v>34.350600000001876</c:v>
                </c:pt>
                <c:pt idx="894">
                  <c:v>34.350700000001879</c:v>
                </c:pt>
                <c:pt idx="895">
                  <c:v>34.350800000001882</c:v>
                </c:pt>
                <c:pt idx="896">
                  <c:v>34.350900000001886</c:v>
                </c:pt>
                <c:pt idx="897">
                  <c:v>34.351000000001889</c:v>
                </c:pt>
                <c:pt idx="898">
                  <c:v>34.351100000001892</c:v>
                </c:pt>
                <c:pt idx="899">
                  <c:v>34.351200000001896</c:v>
                </c:pt>
                <c:pt idx="900">
                  <c:v>34.351300000001899</c:v>
                </c:pt>
                <c:pt idx="901">
                  <c:v>34.351400000001902</c:v>
                </c:pt>
                <c:pt idx="902">
                  <c:v>34.351500000001906</c:v>
                </c:pt>
                <c:pt idx="903">
                  <c:v>34.351600000001909</c:v>
                </c:pt>
                <c:pt idx="904">
                  <c:v>34.351700000001912</c:v>
                </c:pt>
                <c:pt idx="905">
                  <c:v>34.351800000001916</c:v>
                </c:pt>
                <c:pt idx="906">
                  <c:v>34.351900000001919</c:v>
                </c:pt>
                <c:pt idx="907">
                  <c:v>34.352000000001922</c:v>
                </c:pt>
                <c:pt idx="908">
                  <c:v>34.352100000001926</c:v>
                </c:pt>
                <c:pt idx="909">
                  <c:v>34.352200000001929</c:v>
                </c:pt>
                <c:pt idx="910">
                  <c:v>34.352300000001932</c:v>
                </c:pt>
                <c:pt idx="911">
                  <c:v>34.352400000001936</c:v>
                </c:pt>
                <c:pt idx="912">
                  <c:v>34.352500000001939</c:v>
                </c:pt>
                <c:pt idx="913">
                  <c:v>34.352600000001942</c:v>
                </c:pt>
                <c:pt idx="914">
                  <c:v>34.352700000001946</c:v>
                </c:pt>
                <c:pt idx="915">
                  <c:v>34.352800000001949</c:v>
                </c:pt>
                <c:pt idx="916">
                  <c:v>34.352900000001952</c:v>
                </c:pt>
                <c:pt idx="917">
                  <c:v>34.353000000001956</c:v>
                </c:pt>
                <c:pt idx="918">
                  <c:v>34.353100000001959</c:v>
                </c:pt>
                <c:pt idx="919">
                  <c:v>34.353200000001962</c:v>
                </c:pt>
                <c:pt idx="920">
                  <c:v>34.353300000001965</c:v>
                </c:pt>
                <c:pt idx="921">
                  <c:v>34.353400000001969</c:v>
                </c:pt>
                <c:pt idx="922">
                  <c:v>34.353500000001972</c:v>
                </c:pt>
                <c:pt idx="923">
                  <c:v>34.353600000001975</c:v>
                </c:pt>
                <c:pt idx="924">
                  <c:v>34.353700000001979</c:v>
                </c:pt>
                <c:pt idx="925">
                  <c:v>34.353800000001982</c:v>
                </c:pt>
                <c:pt idx="926">
                  <c:v>34.353900000001985</c:v>
                </c:pt>
                <c:pt idx="927">
                  <c:v>34.354000000001989</c:v>
                </c:pt>
                <c:pt idx="928">
                  <c:v>34.354100000001992</c:v>
                </c:pt>
                <c:pt idx="929">
                  <c:v>34.354200000001995</c:v>
                </c:pt>
                <c:pt idx="930">
                  <c:v>34.354300000001999</c:v>
                </c:pt>
                <c:pt idx="931">
                  <c:v>34.354400000002002</c:v>
                </c:pt>
                <c:pt idx="932">
                  <c:v>34.354500000002005</c:v>
                </c:pt>
                <c:pt idx="933">
                  <c:v>34.354600000002009</c:v>
                </c:pt>
                <c:pt idx="934">
                  <c:v>34.354700000002012</c:v>
                </c:pt>
                <c:pt idx="935">
                  <c:v>34.354800000002015</c:v>
                </c:pt>
                <c:pt idx="936">
                  <c:v>34.354900000002019</c:v>
                </c:pt>
                <c:pt idx="937">
                  <c:v>34.355000000002022</c:v>
                </c:pt>
                <c:pt idx="938">
                  <c:v>34.355100000002025</c:v>
                </c:pt>
                <c:pt idx="939">
                  <c:v>34.355200000002029</c:v>
                </c:pt>
                <c:pt idx="940">
                  <c:v>34.355300000002032</c:v>
                </c:pt>
                <c:pt idx="941">
                  <c:v>34.355400000002035</c:v>
                </c:pt>
                <c:pt idx="942">
                  <c:v>34.355500000002039</c:v>
                </c:pt>
                <c:pt idx="943">
                  <c:v>34.355600000002042</c:v>
                </c:pt>
                <c:pt idx="944">
                  <c:v>34.355700000002045</c:v>
                </c:pt>
                <c:pt idx="945">
                  <c:v>34.355800000002048</c:v>
                </c:pt>
                <c:pt idx="946">
                  <c:v>34.355900000002052</c:v>
                </c:pt>
                <c:pt idx="947">
                  <c:v>34.356000000002055</c:v>
                </c:pt>
                <c:pt idx="948">
                  <c:v>34.356100000002058</c:v>
                </c:pt>
                <c:pt idx="949">
                  <c:v>34.356200000002062</c:v>
                </c:pt>
                <c:pt idx="950">
                  <c:v>34.356300000002065</c:v>
                </c:pt>
                <c:pt idx="951">
                  <c:v>34.356400000002068</c:v>
                </c:pt>
                <c:pt idx="952">
                  <c:v>34.356500000002072</c:v>
                </c:pt>
                <c:pt idx="953">
                  <c:v>34.356600000002075</c:v>
                </c:pt>
                <c:pt idx="954">
                  <c:v>34.356700000002078</c:v>
                </c:pt>
                <c:pt idx="955">
                  <c:v>34.356800000002082</c:v>
                </c:pt>
                <c:pt idx="956">
                  <c:v>34.356900000002085</c:v>
                </c:pt>
                <c:pt idx="957">
                  <c:v>34.357000000002088</c:v>
                </c:pt>
                <c:pt idx="958">
                  <c:v>34.357100000002092</c:v>
                </c:pt>
                <c:pt idx="959">
                  <c:v>34.357200000002095</c:v>
                </c:pt>
                <c:pt idx="960">
                  <c:v>34.357300000002098</c:v>
                </c:pt>
                <c:pt idx="961">
                  <c:v>34.357400000002102</c:v>
                </c:pt>
                <c:pt idx="962">
                  <c:v>34.357500000002105</c:v>
                </c:pt>
                <c:pt idx="963">
                  <c:v>34.357600000002108</c:v>
                </c:pt>
                <c:pt idx="964">
                  <c:v>34.357700000002112</c:v>
                </c:pt>
                <c:pt idx="965">
                  <c:v>34.357800000002115</c:v>
                </c:pt>
                <c:pt idx="966">
                  <c:v>34.357900000002118</c:v>
                </c:pt>
                <c:pt idx="967">
                  <c:v>34.358000000002122</c:v>
                </c:pt>
                <c:pt idx="968">
                  <c:v>34.358100000002125</c:v>
                </c:pt>
                <c:pt idx="969">
                  <c:v>34.358200000002128</c:v>
                </c:pt>
                <c:pt idx="970">
                  <c:v>34.358300000002131</c:v>
                </c:pt>
                <c:pt idx="971">
                  <c:v>34.358400000002135</c:v>
                </c:pt>
                <c:pt idx="972">
                  <c:v>34.358500000002138</c:v>
                </c:pt>
                <c:pt idx="973">
                  <c:v>34.358600000002141</c:v>
                </c:pt>
                <c:pt idx="974">
                  <c:v>34.358700000002145</c:v>
                </c:pt>
                <c:pt idx="975">
                  <c:v>34.358800000002148</c:v>
                </c:pt>
                <c:pt idx="976">
                  <c:v>34.358900000002151</c:v>
                </c:pt>
                <c:pt idx="977">
                  <c:v>34.359000000002155</c:v>
                </c:pt>
                <c:pt idx="978">
                  <c:v>34.359100000002158</c:v>
                </c:pt>
                <c:pt idx="979">
                  <c:v>34.359200000002161</c:v>
                </c:pt>
                <c:pt idx="980">
                  <c:v>34.359300000002165</c:v>
                </c:pt>
                <c:pt idx="981">
                  <c:v>34.359400000002168</c:v>
                </c:pt>
                <c:pt idx="982">
                  <c:v>34.359500000002171</c:v>
                </c:pt>
                <c:pt idx="983">
                  <c:v>34.359600000002175</c:v>
                </c:pt>
                <c:pt idx="984">
                  <c:v>34.359700000002178</c:v>
                </c:pt>
                <c:pt idx="985">
                  <c:v>34.359800000002181</c:v>
                </c:pt>
                <c:pt idx="986">
                  <c:v>34.359900000002185</c:v>
                </c:pt>
                <c:pt idx="987">
                  <c:v>34.360000000002188</c:v>
                </c:pt>
                <c:pt idx="988">
                  <c:v>34.360100000002191</c:v>
                </c:pt>
                <c:pt idx="989">
                  <c:v>34.360200000002195</c:v>
                </c:pt>
                <c:pt idx="990">
                  <c:v>34.360300000002198</c:v>
                </c:pt>
                <c:pt idx="991">
                  <c:v>34.360400000002201</c:v>
                </c:pt>
                <c:pt idx="992">
                  <c:v>34.360500000002205</c:v>
                </c:pt>
                <c:pt idx="993">
                  <c:v>34.360600000002208</c:v>
                </c:pt>
                <c:pt idx="994">
                  <c:v>34.360700000002211</c:v>
                </c:pt>
                <c:pt idx="995">
                  <c:v>34.360800000002214</c:v>
                </c:pt>
                <c:pt idx="996">
                  <c:v>34.360900000002218</c:v>
                </c:pt>
                <c:pt idx="997">
                  <c:v>34.361000000002221</c:v>
                </c:pt>
                <c:pt idx="998">
                  <c:v>34.361100000002224</c:v>
                </c:pt>
                <c:pt idx="999">
                  <c:v>34.361200000002228</c:v>
                </c:pt>
                <c:pt idx="1000">
                  <c:v>34.361300000002231</c:v>
                </c:pt>
              </c:numCache>
            </c:numRef>
          </c:xVal>
          <c:yVal>
            <c:numRef>
              <c:f>Calculs!$AG$4:$AG$1004</c:f>
              <c:numCache>
                <c:formatCode>0.00</c:formatCode>
                <c:ptCount val="1001"/>
                <c:pt idx="0">
                  <c:v>0</c:v>
                </c:pt>
                <c:pt idx="1">
                  <c:v>-26.315360848083664</c:v>
                </c:pt>
                <c:pt idx="2">
                  <c:v>-26.255956074823331</c:v>
                </c:pt>
                <c:pt idx="3">
                  <c:v>-26.196800246414227</c:v>
                </c:pt>
                <c:pt idx="4">
                  <c:v>-26.137891979009499</c:v>
                </c:pt>
                <c:pt idx="5">
                  <c:v>-26.079229898426885</c:v>
                </c:pt>
                <c:pt idx="6">
                  <c:v>-26.02081264006743</c:v>
                </c:pt>
                <c:pt idx="7">
                  <c:v>-25.962638848835162</c:v>
                </c:pt>
                <c:pt idx="8">
                  <c:v>-25.904707179057475</c:v>
                </c:pt>
                <c:pt idx="9">
                  <c:v>-25.847016294406195</c:v>
                </c:pt>
                <c:pt idx="10">
                  <c:v>-25.789564867819671</c:v>
                </c:pt>
                <c:pt idx="11">
                  <c:v>-25.732545165866842</c:v>
                </c:pt>
                <c:pt idx="12">
                  <c:v>-25.675952369112181</c:v>
                </c:pt>
                <c:pt idx="13">
                  <c:v>-25.619588114250952</c:v>
                </c:pt>
                <c:pt idx="14">
                  <c:v>-25.563451195639157</c:v>
                </c:pt>
                <c:pt idx="15">
                  <c:v>-25.507540415670501</c:v>
                </c:pt>
                <c:pt idx="16">
                  <c:v>-25.451854584711754</c:v>
                </c:pt>
                <c:pt idx="17">
                  <c:v>-25.396392521038884</c:v>
                </c:pt>
                <c:pt idx="18">
                  <c:v>-25.341153050773706</c:v>
                </c:pt>
                <c:pt idx="19">
                  <c:v>-25.28613500782113</c:v>
                </c:pt>
                <c:pt idx="20">
                  <c:v>-25.231337233807007</c:v>
                </c:pt>
                <c:pt idx="21">
                  <c:v>-25.176661730475679</c:v>
                </c:pt>
                <c:pt idx="22">
                  <c:v>-25.12210905341216</c:v>
                </c:pt>
                <c:pt idx="23">
                  <c:v>-25.067776597802133</c:v>
                </c:pt>
                <c:pt idx="24">
                  <c:v>-25.013663194786474</c:v>
                </c:pt>
                <c:pt idx="25">
                  <c:v>-24.959767683323612</c:v>
                </c:pt>
                <c:pt idx="26">
                  <c:v>-24.90608891012657</c:v>
                </c:pt>
                <c:pt idx="27">
                  <c:v>-24.852625729600632</c:v>
                </c:pt>
                <c:pt idx="28">
                  <c:v>-24.799377003781576</c:v>
                </c:pt>
                <c:pt idx="29">
                  <c:v>-24.746341602274477</c:v>
                </c:pt>
                <c:pt idx="30">
                  <c:v>-24.693518402193089</c:v>
                </c:pt>
                <c:pt idx="31">
                  <c:v>-24.640906288099806</c:v>
                </c:pt>
                <c:pt idx="32">
                  <c:v>-24.588504151946204</c:v>
                </c:pt>
                <c:pt idx="33">
                  <c:v>-24.536310893014058</c:v>
                </c:pt>
                <c:pt idx="34">
                  <c:v>-24.484325417856976</c:v>
                </c:pt>
                <c:pt idx="35">
                  <c:v>-24.432546640242542</c:v>
                </c:pt>
                <c:pt idx="36">
                  <c:v>-24.380973481095079</c:v>
                </c:pt>
                <c:pt idx="37">
                  <c:v>-24.329604868438771</c:v>
                </c:pt>
                <c:pt idx="38">
                  <c:v>-24.278439737341472</c:v>
                </c:pt>
                <c:pt idx="39">
                  <c:v>-24.227477029858974</c:v>
                </c:pt>
                <c:pt idx="40">
                  <c:v>-24.176715694979769</c:v>
                </c:pt>
                <c:pt idx="41">
                  <c:v>-24.126154688570359</c:v>
                </c:pt>
                <c:pt idx="42">
                  <c:v>-24.07579297332105</c:v>
                </c:pt>
                <c:pt idx="43">
                  <c:v>-24.025629518692249</c:v>
                </c:pt>
                <c:pt idx="44">
                  <c:v>-23.975663300861228</c:v>
                </c:pt>
                <c:pt idx="45">
                  <c:v>-23.925893302669405</c:v>
                </c:pt>
                <c:pt idx="46">
                  <c:v>-23.876318513570155</c:v>
                </c:pt>
                <c:pt idx="47">
                  <c:v>-23.826937929576928</c:v>
                </c:pt>
                <c:pt idx="48">
                  <c:v>-23.777750553212115</c:v>
                </c:pt>
                <c:pt idx="49">
                  <c:v>-23.728755393456062</c:v>
                </c:pt>
                <c:pt idx="50">
                  <c:v>-23.67995146569681</c:v>
                </c:pt>
                <c:pt idx="51">
                  <c:v>-23.631337791680163</c:v>
                </c:pt>
                <c:pt idx="52">
                  <c:v>-23.582913399460217</c:v>
                </c:pt>
                <c:pt idx="53">
                  <c:v>-23.53467732335038</c:v>
                </c:pt>
                <c:pt idx="54">
                  <c:v>-23.486628603874816</c:v>
                </c:pt>
                <c:pt idx="55">
                  <c:v>-23.438766287720284</c:v>
                </c:pt>
                <c:pt idx="56">
                  <c:v>-23.391089427688506</c:v>
                </c:pt>
                <c:pt idx="57">
                  <c:v>-23.343597082648877</c:v>
                </c:pt>
                <c:pt idx="58">
                  <c:v>-23.296288317491648</c:v>
                </c:pt>
                <c:pt idx="59">
                  <c:v>-23.249162203081497</c:v>
                </c:pt>
                <c:pt idx="60">
                  <c:v>-23.202217816211544</c:v>
                </c:pt>
                <c:pt idx="61">
                  <c:v>-23.155454239557798</c:v>
                </c:pt>
                <c:pt idx="62">
                  <c:v>-23.108870561633971</c:v>
                </c:pt>
                <c:pt idx="63">
                  <c:v>-23.062465876746675</c:v>
                </c:pt>
                <c:pt idx="64">
                  <c:v>-23.016239284951109</c:v>
                </c:pt>
                <c:pt idx="65">
                  <c:v>-22.970189892007046</c:v>
                </c:pt>
                <c:pt idx="66">
                  <c:v>-22.924316809335281</c:v>
                </c:pt>
                <c:pt idx="67">
                  <c:v>-22.87861915397443</c:v>
                </c:pt>
                <c:pt idx="68">
                  <c:v>-22.833096048538106</c:v>
                </c:pt>
                <c:pt idx="69">
                  <c:v>-22.787746621172531</c:v>
                </c:pt>
                <c:pt idx="70">
                  <c:v>-22.74257000551443</c:v>
                </c:pt>
                <c:pt idx="71">
                  <c:v>-22.697565340649405</c:v>
                </c:pt>
                <c:pt idx="72">
                  <c:v>-22.652731771070574</c:v>
                </c:pt>
                <c:pt idx="73">
                  <c:v>-22.608068446637688</c:v>
                </c:pt>
                <c:pt idx="74">
                  <c:v>-22.563574522536477</c:v>
                </c:pt>
                <c:pt idx="75">
                  <c:v>-22.519249159238463</c:v>
                </c:pt>
                <c:pt idx="76">
                  <c:v>-22.475091522461092</c:v>
                </c:pt>
                <c:pt idx="77">
                  <c:v>-22.431100783128166</c:v>
                </c:pt>
                <c:pt idx="78">
                  <c:v>-22.387276117330735</c:v>
                </c:pt>
                <c:pt idx="79">
                  <c:v>-22.343616706288195</c:v>
                </c:pt>
                <c:pt idx="80">
                  <c:v>-22.300121736309841</c:v>
                </c:pt>
                <c:pt idx="81">
                  <c:v>-22.256790398756689</c:v>
                </c:pt>
                <c:pt idx="82">
                  <c:v>-22.213621890003655</c:v>
                </c:pt>
                <c:pt idx="83">
                  <c:v>-22.170615411402068</c:v>
                </c:pt>
                <c:pt idx="84">
                  <c:v>-22.127770169242496</c:v>
                </c:pt>
                <c:pt idx="85">
                  <c:v>-22.085085374717885</c:v>
                </c:pt>
                <c:pt idx="86">
                  <c:v>-22.042560243887078</c:v>
                </c:pt>
                <c:pt idx="87">
                  <c:v>-22.000193997638551</c:v>
                </c:pt>
                <c:pt idx="88">
                  <c:v>-21.957985861654578</c:v>
                </c:pt>
                <c:pt idx="89">
                  <c:v>-21.915935066375582</c:v>
                </c:pt>
                <c:pt idx="90">
                  <c:v>-21.874040846964924</c:v>
                </c:pt>
                <c:pt idx="91">
                  <c:v>-21.83230244327385</c:v>
                </c:pt>
                <c:pt idx="92">
                  <c:v>-21.790719099806921</c:v>
                </c:pt>
                <c:pt idx="93">
                  <c:v>-21.749290065687553</c:v>
                </c:pt>
                <c:pt idx="94">
                  <c:v>-21.708014594624</c:v>
                </c:pt>
                <c:pt idx="95">
                  <c:v>-21.666891944875502</c:v>
                </c:pt>
                <c:pt idx="96">
                  <c:v>-21.625921379218866</c:v>
                </c:pt>
                <c:pt idx="97">
                  <c:v>-21.585102164915199</c:v>
                </c:pt>
                <c:pt idx="98">
                  <c:v>-21.544433573677026</c:v>
                </c:pt>
                <c:pt idx="99">
                  <c:v>-21.503914881635616</c:v>
                </c:pt>
                <c:pt idx="100">
                  <c:v>-21.463545369308598</c:v>
                </c:pt>
                <c:pt idx="101">
                  <c:v>-21.423324321567954</c:v>
                </c:pt>
                <c:pt idx="102">
                  <c:v>-21.025981449981337</c:v>
                </c:pt>
                <c:pt idx="103">
                  <c:v>-20.643006939170171</c:v>
                </c:pt>
                <c:pt idx="104">
                  <c:v>-20.273730664318037</c:v>
                </c:pt>
                <c:pt idx="105">
                  <c:v>-19.917521542061582</c:v>
                </c:pt>
                <c:pt idx="106">
                  <c:v>-19.57378480489794</c:v>
                </c:pt>
                <c:pt idx="107">
                  <c:v>-19.241959494302321</c:v>
                </c:pt>
                <c:pt idx="108">
                  <c:v>-18.921516152530334</c:v>
                </c:pt>
                <c:pt idx="109">
                  <c:v>-18.611954695110242</c:v>
                </c:pt>
                <c:pt idx="110">
                  <c:v>-18.312802447832969</c:v>
                </c:pt>
                <c:pt idx="111">
                  <c:v>-18.023612333649709</c:v>
                </c:pt>
                <c:pt idx="112">
                  <c:v>-17.743961196313201</c:v>
                </c:pt>
                <c:pt idx="113">
                  <c:v>-17.47344824886914</c:v>
                </c:pt>
                <c:pt idx="114">
                  <c:v>-17.211693636237854</c:v>
                </c:pt>
                <c:pt idx="115">
                  <c:v>-16.958337102138884</c:v>
                </c:pt>
                <c:pt idx="116">
                  <c:v>-16.713036751515798</c:v>
                </c:pt>
                <c:pt idx="117">
                  <c:v>-16.475467900428526</c:v>
                </c:pt>
                <c:pt idx="118">
                  <c:v>-16.245322006105575</c:v>
                </c:pt>
                <c:pt idx="119">
                  <c:v>-16.022305670498184</c:v>
                </c:pt>
                <c:pt idx="120">
                  <c:v>-15.806139711260879</c:v>
                </c:pt>
                <c:pt idx="121">
                  <c:v>-15.596558294605423</c:v>
                </c:pt>
                <c:pt idx="122">
                  <c:v>-15.393308124943417</c:v>
                </c:pt>
                <c:pt idx="123">
                  <c:v>-15.196147686653019</c:v>
                </c:pt>
                <c:pt idx="124">
                  <c:v>-15.00484653368153</c:v>
                </c:pt>
                <c:pt idx="125">
                  <c:v>-14.819184623032715</c:v>
                </c:pt>
                <c:pt idx="126">
                  <c:v>-14.638951688488786</c:v>
                </c:pt>
                <c:pt idx="127">
                  <c:v>-14.463946651185633</c:v>
                </c:pt>
                <c:pt idx="128">
                  <c:v>-14.29397706389841</c:v>
                </c:pt>
                <c:pt idx="129">
                  <c:v>-14.128858586105878</c:v>
                </c:pt>
                <c:pt idx="130">
                  <c:v>-13.968414487087152</c:v>
                </c:pt>
                <c:pt idx="131">
                  <c:v>-13.812475174466297</c:v>
                </c:pt>
                <c:pt idx="132">
                  <c:v>-13.660877745758985</c:v>
                </c:pt>
                <c:pt idx="133">
                  <c:v>-13.513465560592724</c:v>
                </c:pt>
                <c:pt idx="134">
                  <c:v>-13.370087831368689</c:v>
                </c:pt>
                <c:pt idx="135">
                  <c:v>-13.230599230208803</c:v>
                </c:pt>
                <c:pt idx="136">
                  <c:v>-13.094859510087488</c:v>
                </c:pt>
                <c:pt idx="137">
                  <c:v>-12.96273313808209</c:v>
                </c:pt>
                <c:pt idx="138">
                  <c:v>-12.834088938689909</c:v>
                </c:pt>
                <c:pt idx="139">
                  <c:v>-12.70879974515123</c:v>
                </c:pt>
                <c:pt idx="140">
                  <c:v>-12.586742056686028</c:v>
                </c:pt>
                <c:pt idx="141">
                  <c:v>-12.467795699495131</c:v>
                </c:pt>
                <c:pt idx="142">
                  <c:v>-12.351843489292088</c:v>
                </c:pt>
                <c:pt idx="143">
                  <c:v>-12.238770893017366</c:v>
                </c:pt>
                <c:pt idx="144">
                  <c:v>-12.128465687237776</c:v>
                </c:pt>
                <c:pt idx="145">
                  <c:v>-12.020817610547187</c:v>
                </c:pt>
                <c:pt idx="146">
                  <c:v>-11.915718007054059</c:v>
                </c:pt>
                <c:pt idx="147">
                  <c:v>-11.813059457760977</c:v>
                </c:pt>
                <c:pt idx="148">
                  <c:v>-11.712735396303124</c:v>
                </c:pt>
                <c:pt idx="149">
                  <c:v>-11.614639705107532</c:v>
                </c:pt>
                <c:pt idx="150">
                  <c:v>-11.518666287551486</c:v>
                </c:pt>
                <c:pt idx="151">
                  <c:v>-11.424708611123435</c:v>
                </c:pt>
                <c:pt idx="152">
                  <c:v>-11.332659215906757</c:v>
                </c:pt>
                <c:pt idx="153">
                  <c:v>-11.242409181896512</c:v>
                </c:pt>
                <c:pt idx="154">
                  <c:v>-11.153847547698319</c:v>
                </c:pt>
                <c:pt idx="155">
                  <c:v>-11.066860672018798</c:v>
                </c:pt>
                <c:pt idx="156">
                  <c:v>-10.981331528004443</c:v>
                </c:pt>
                <c:pt idx="157">
                  <c:v>-10.897138918880014</c:v>
                </c:pt>
                <c:pt idx="158">
                  <c:v>-10.814156601428909</c:v>
                </c:pt>
                <c:pt idx="159">
                  <c:v>-10.732252301587909</c:v>
                </c:pt>
                <c:pt idx="160">
                  <c:v>-10.651286603725737</c:v>
                </c:pt>
                <c:pt idx="161">
                  <c:v>-10.571111691953515</c:v>
                </c:pt>
                <c:pt idx="162">
                  <c:v>-10.49156991797302</c:v>
                </c:pt>
                <c:pt idx="163">
                  <c:v>-10.412492165382606</c:v>
                </c:pt>
                <c:pt idx="164">
                  <c:v>-10.333695974884431</c:v>
                </c:pt>
                <c:pt idx="165">
                  <c:v>-10.254983388296594</c:v>
                </c:pt>
                <c:pt idx="166">
                  <c:v>-10.176138461465628</c:v>
                </c:pt>
                <c:pt idx="167">
                  <c:v>-10.096924386860875</c:v>
                </c:pt>
                <c:pt idx="168">
                  <c:v>-10.017080155540075</c:v>
                </c:pt>
                <c:pt idx="169">
                  <c:v>-9.9363166750001941</c:v>
                </c:pt>
                <c:pt idx="170">
                  <c:v>-9.8543122438390824</c:v>
                </c:pt>
                <c:pt idx="171">
                  <c:v>-9.770707265815286</c:v>
                </c:pt>
                <c:pt idx="172">
                  <c:v>-9.6850980644956532</c:v>
                </c:pt>
                <c:pt idx="173">
                  <c:v>-9.597029635003997</c:v>
                </c:pt>
                <c:pt idx="174">
                  <c:v>-9.5059871414042441</c:v>
                </c:pt>
                <c:pt idx="175">
                  <c:v>-9.4113859373150017</c:v>
                </c:pt>
                <c:pt idx="176">
                  <c:v>-9.3125598544600212</c:v>
                </c:pt>
                <c:pt idx="177">
                  <c:v>-9.2087474711161601</c:v>
                </c:pt>
                <c:pt idx="178">
                  <c:v>-9.0990760437418796</c:v>
                </c:pt>
                <c:pt idx="179">
                  <c:v>-8.9825427672603215</c:v>
                </c:pt>
                <c:pt idx="180">
                  <c:v>-8.8579930338633446</c:v>
                </c:pt>
                <c:pt idx="181">
                  <c:v>-8.72409540507266</c:v>
                </c:pt>
                <c:pt idx="182">
                  <c:v>-8.5793131258420949</c:v>
                </c:pt>
                <c:pt idx="183">
                  <c:v>-8.4218722366552345</c:v>
                </c:pt>
                <c:pt idx="184">
                  <c:v>-8.2497267453418228</c:v>
                </c:pt>
                <c:pt idx="185">
                  <c:v>-8.0605219991323445</c:v>
                </c:pt>
                <c:pt idx="186">
                  <c:v>-7.8515584797065516</c:v>
                </c:pt>
                <c:pt idx="187">
                  <c:v>-7.6197598987395407</c:v>
                </c:pt>
                <c:pt idx="188">
                  <c:v>-7.3616518960594775</c:v>
                </c:pt>
                <c:pt idx="189">
                  <c:v>-7.073361022559796</c:v>
                </c:pt>
                <c:pt idx="190">
                  <c:v>-6.7506481012841597</c:v>
                </c:pt>
                <c:pt idx="191">
                  <c:v>-6.3889952727705071</c:v>
                </c:pt>
                <c:pt idx="192">
                  <c:v>-5.9837711744981279</c:v>
                </c:pt>
                <c:pt idx="193">
                  <c:v>-5.5305017942691999</c:v>
                </c:pt>
                <c:pt idx="194">
                  <c:v>-5.0252719946767943</c:v>
                </c:pt>
                <c:pt idx="195">
                  <c:v>-4.4652692936920371</c:v>
                </c:pt>
                <c:pt idx="196">
                  <c:v>-3.8494514936412538</c:v>
                </c:pt>
                <c:pt idx="197">
                  <c:v>-3.1792704651725661</c:v>
                </c:pt>
                <c:pt idx="198">
                  <c:v>-2.459322098358323</c:v>
                </c:pt>
                <c:pt idx="199">
                  <c:v>-1.6977383683795577</c:v>
                </c:pt>
                <c:pt idx="200">
                  <c:v>-0.90612697544350029</c:v>
                </c:pt>
                <c:pt idx="201">
                  <c:v>-9.8931119269649898E-2</c:v>
                </c:pt>
                <c:pt idx="202">
                  <c:v>0.70776927303795256</c:v>
                </c:pt>
                <c:pt idx="203">
                  <c:v>1.4978107702479158</c:v>
                </c:pt>
                <c:pt idx="204">
                  <c:v>2.256519093441355</c:v>
                </c:pt>
                <c:pt idx="205">
                  <c:v>2.9719585515847493</c:v>
                </c:pt>
                <c:pt idx="206">
                  <c:v>3.6356356739710911</c:v>
                </c:pt>
                <c:pt idx="207">
                  <c:v>4.2426161934400533</c:v>
                </c:pt>
                <c:pt idx="208">
                  <c:v>4.7911705102649833</c:v>
                </c:pt>
                <c:pt idx="209">
                  <c:v>5.2821395230338961</c:v>
                </c:pt>
                <c:pt idx="210">
                  <c:v>5.7182092473866044</c:v>
                </c:pt>
                <c:pt idx="211">
                  <c:v>6.1032312623966689</c:v>
                </c:pt>
                <c:pt idx="212">
                  <c:v>6.4416630930805328</c:v>
                </c:pt>
                <c:pt idx="213">
                  <c:v>6.7381512588084922</c:v>
                </c:pt>
                <c:pt idx="214">
                  <c:v>6.9972475887276451</c:v>
                </c:pt>
                <c:pt idx="215">
                  <c:v>7.2232344512483921</c:v>
                </c:pt>
                <c:pt idx="216">
                  <c:v>7.4200311332150477</c:v>
                </c:pt>
                <c:pt idx="217">
                  <c:v>7.5911563323958768</c:v>
                </c:pt>
                <c:pt idx="218">
                  <c:v>7.7397268097365481</c:v>
                </c:pt>
                <c:pt idx="219">
                  <c:v>7.8684775419990265</c:v>
                </c:pt>
                <c:pt idx="220">
                  <c:v>7.9797932538645426</c:v>
                </c:pt>
                <c:pt idx="221">
                  <c:v>8.0757447126950783</c:v>
                </c:pt>
                <c:pt idx="222">
                  <c:v>8.1581256956694581</c:v>
                </c:pt>
                <c:pt idx="223">
                  <c:v>8.2284882698851316</c:v>
                </c:pt>
                <c:pt idx="224">
                  <c:v>8.288175161652962</c:v>
                </c:pt>
                <c:pt idx="225">
                  <c:v>8.3383487057204686</c:v>
                </c:pt>
                <c:pt idx="226">
                  <c:v>8.3800162938486178</c:v>
                </c:pt>
                <c:pt idx="227">
                  <c:v>8.414052483457974</c:v>
                </c:pt>
                <c:pt idx="228">
                  <c:v>8.4412180494027158</c:v>
                </c:pt>
                <c:pt idx="229">
                  <c:v>8.4621763113639723</c:v>
                </c:pt>
                <c:pt idx="230">
                  <c:v>8.4775070759951756</c:v>
                </c:pt>
                <c:pt idx="231">
                  <c:v>8.4877185160078508</c:v>
                </c:pt>
                <c:pt idx="232">
                  <c:v>8.4932572797822221</c:v>
                </c:pt>
                <c:pt idx="233">
                  <c:v>8.4945170919990183</c:v>
                </c:pt>
                <c:pt idx="234">
                  <c:v>8.4918460723550719</c:v>
                </c:pt>
                <c:pt idx="235">
                  <c:v>8.4855529678822883</c:v>
                </c:pt>
                <c:pt idx="236">
                  <c:v>8.4759124658107616</c:v>
                </c:pt>
                <c:pt idx="237">
                  <c:v>8.4631697286857488</c:v>
                </c:pt>
                <c:pt idx="238">
                  <c:v>8.4475442715566036</c:v>
                </c:pt>
                <c:pt idx="239">
                  <c:v>8.4292332822879654</c:v>
                </c:pt>
                <c:pt idx="240">
                  <c:v>8.4084144700876777</c:v>
                </c:pt>
                <c:pt idx="241">
                  <c:v>8.3852485138592758</c:v>
                </c:pt>
                <c:pt idx="242">
                  <c:v>8.3598811706330007</c:v>
                </c:pt>
                <c:pt idx="243">
                  <c:v>8.332445094795661</c:v>
                </c:pt>
                <c:pt idx="244">
                  <c:v>8.3030614108475351</c:v>
                </c:pt>
                <c:pt idx="245">
                  <c:v>8.2718410757199674</c:v>
                </c:pt>
                <c:pt idx="246">
                  <c:v>8.2388860610809918</c:v>
                </c:pt>
                <c:pt idx="247">
                  <c:v>8.2042903813600443</c:v>
                </c:pt>
                <c:pt idx="248">
                  <c:v>8.1681409892864156</c:v>
                </c:pt>
                <c:pt idx="249">
                  <c:v>8.1305185574335805</c:v>
                </c:pt>
                <c:pt idx="250">
                  <c:v>8.0914981614875821</c:v>
                </c:pt>
                <c:pt idx="251">
                  <c:v>8.0511498786245888</c:v>
                </c:pt>
                <c:pt idx="252">
                  <c:v>8.009539312417596</c:v>
                </c:pt>
                <c:pt idx="253">
                  <c:v>7.9667280540343288</c:v>
                </c:pt>
                <c:pt idx="254">
                  <c:v>7.9227740880873831</c:v>
                </c:pt>
                <c:pt idx="255">
                  <c:v>7.8777321503116076</c:v>
                </c:pt>
                <c:pt idx="256">
                  <c:v>7.831654043237906</c:v>
                </c:pt>
                <c:pt idx="257">
                  <c:v>7.7845889151781646</c:v>
                </c:pt>
                <c:pt idx="258">
                  <c:v>7.7365835071085538</c:v>
                </c:pt>
                <c:pt idx="259">
                  <c:v>7.6876823714182905</c:v>
                </c:pt>
                <c:pt idx="260">
                  <c:v>7.6379280659609732</c:v>
                </c:pt>
                <c:pt idx="261">
                  <c:v>7.5873613263920099</c:v>
                </c:pt>
                <c:pt idx="262">
                  <c:v>7.5360212193867619</c:v>
                </c:pt>
                <c:pt idx="263">
                  <c:v>7.4839452789997116</c:v>
                </c:pt>
                <c:pt idx="264">
                  <c:v>7.4311696281374431</c:v>
                </c:pt>
                <c:pt idx="265">
                  <c:v>7.3777290868701275</c:v>
                </c:pt>
                <c:pt idx="266">
                  <c:v>7.3236572690919521</c:v>
                </c:pt>
                <c:pt idx="267">
                  <c:v>7.2689866688554119</c:v>
                </c:pt>
                <c:pt idx="268">
                  <c:v>7.2137487375437859</c:v>
                </c:pt>
                <c:pt idx="269">
                  <c:v>7.1579739529063122</c:v>
                </c:pt>
                <c:pt idx="270">
                  <c:v>7.1016918808591543</c:v>
                </c:pt>
                <c:pt idx="271">
                  <c:v>7.0449312308494605</c:v>
                </c:pt>
                <c:pt idx="272">
                  <c:v>6.9877199054872783</c:v>
                </c:pt>
                <c:pt idx="273">
                  <c:v>6.9300850450693243</c:v>
                </c:pt>
                <c:pt idx="274">
                  <c:v>6.872053067547828</c:v>
                </c:pt>
                <c:pt idx="275">
                  <c:v>6.8136497044355782</c:v>
                </c:pt>
                <c:pt idx="276">
                  <c:v>6.7549000330836408</c:v>
                </c:pt>
                <c:pt idx="277">
                  <c:v>6.6958285057203186</c:v>
                </c:pt>
                <c:pt idx="278">
                  <c:v>6.6364589755974857</c:v>
                </c:pt>
                <c:pt idx="279">
                  <c:v>6.5768147205531111</c:v>
                </c:pt>
                <c:pt idx="280">
                  <c:v>6.5169184642656841</c:v>
                </c:pt>
                <c:pt idx="281">
                  <c:v>6.4567923954470654</c:v>
                </c:pt>
                <c:pt idx="282">
                  <c:v>6.3964581851942732</c:v>
                </c:pt>
                <c:pt idx="283">
                  <c:v>6.3359370026976833</c:v>
                </c:pt>
                <c:pt idx="284">
                  <c:v>6.2752495294826725</c:v>
                </c:pt>
                <c:pt idx="285">
                  <c:v>6.21441597234341</c:v>
                </c:pt>
                <c:pt idx="286">
                  <c:v>6.1534560751112961</c:v>
                </c:pt>
                <c:pt idx="287">
                  <c:v>6.0923891293859755</c:v>
                </c:pt>
                <c:pt idx="288">
                  <c:v>6.0312339843438485</c:v>
                </c:pt>
                <c:pt idx="289">
                  <c:v>5.9700090557274397</c:v>
                </c:pt>
                <c:pt idx="290">
                  <c:v>5.9087323341084614</c:v>
                </c:pt>
                <c:pt idx="291">
                  <c:v>5.8474213925081528</c:v>
                </c:pt>
                <c:pt idx="292">
                  <c:v>5.7860933934499625</c:v>
                </c:pt>
                <c:pt idx="293">
                  <c:v>5.7247650955122076</c:v>
                </c:pt>
                <c:pt idx="294">
                  <c:v>5.6634528594414268</c:v>
                </c:pt>
                <c:pt idx="295">
                  <c:v>5.6021726538810643</c:v>
                </c:pt>
                <c:pt idx="296">
                  <c:v>5.5409400607645907</c:v>
                </c:pt>
                <c:pt idx="297">
                  <c:v>5.4797702804171529</c:v>
                </c:pt>
                <c:pt idx="298">
                  <c:v>5.4186781364053092</c:v>
                </c:pt>
                <c:pt idx="299">
                  <c:v>5.3576780801703654</c:v>
                </c:pt>
                <c:pt idx="300">
                  <c:v>5.2967841954771213</c:v>
                </c:pt>
                <c:pt idx="301">
                  <c:v>5.2360102027064297</c:v>
                </c:pt>
                <c:pt idx="302">
                  <c:v>5.1753694630170139</c:v>
                </c:pt>
                <c:pt idx="303">
                  <c:v>5.1148749823991739</c:v>
                </c:pt>
                <c:pt idx="304">
                  <c:v>5.0545394156405772</c:v>
                </c:pt>
                <c:pt idx="305">
                  <c:v>4.9943750702219596</c:v>
                </c:pt>
                <c:pt idx="306">
                  <c:v>4.9343939101586196</c:v>
                </c:pt>
                <c:pt idx="307">
                  <c:v>4.8746075598016407</c:v>
                </c:pt>
                <c:pt idx="308">
                  <c:v>4.8150273076111114</c:v>
                </c:pt>
                <c:pt idx="309">
                  <c:v>4.7556641099120496</c:v>
                </c:pt>
                <c:pt idx="310">
                  <c:v>4.6965285946423556</c:v>
                </c:pt>
                <c:pt idx="311">
                  <c:v>4.6376310651008197</c:v>
                </c:pt>
                <c:pt idx="312">
                  <c:v>4.5789815037021118</c:v>
                </c:pt>
                <c:pt idx="313">
                  <c:v>4.5205895757445242</c:v>
                </c:pt>
                <c:pt idx="314">
                  <c:v>4.4624646331954532</c:v>
                </c:pt>
                <c:pt idx="315">
                  <c:v>4.4046157184985288</c:v>
                </c:pt>
                <c:pt idx="316">
                  <c:v>4.3470515684057531</c:v>
                </c:pt>
                <c:pt idx="317">
                  <c:v>4.2897806178371019</c:v>
                </c:pt>
                <c:pt idx="318">
                  <c:v>4.2328110037695685</c:v>
                </c:pt>
                <c:pt idx="319">
                  <c:v>4.1761505691568974</c:v>
                </c:pt>
                <c:pt idx="320">
                  <c:v>4.1198068668809196</c:v>
                </c:pt>
                <c:pt idx="321">
                  <c:v>4.0637871637347596</c:v>
                </c:pt>
                <c:pt idx="322">
                  <c:v>4.0080984444378931</c:v>
                </c:pt>
                <c:pt idx="323">
                  <c:v>3.9527474156826115</c:v>
                </c:pt>
                <c:pt idx="324">
                  <c:v>3.8977405102111105</c:v>
                </c:pt>
                <c:pt idx="325">
                  <c:v>3.8430838909221858</c:v>
                </c:pt>
                <c:pt idx="326">
                  <c:v>3.7887834550061603</c:v>
                </c:pt>
                <c:pt idx="327">
                  <c:v>3.7348448381065582</c:v>
                </c:pt>
                <c:pt idx="328">
                  <c:v>3.6812734185067457</c:v>
                </c:pt>
                <c:pt idx="329">
                  <c:v>3.6280743213396249</c:v>
                </c:pt>
                <c:pt idx="330">
                  <c:v>3.5752524228183535</c:v>
                </c:pt>
                <c:pt idx="331">
                  <c:v>3.5228123544858869</c:v>
                </c:pt>
                <c:pt idx="332">
                  <c:v>3.4707585074810652</c:v>
                </c:pt>
                <c:pt idx="333">
                  <c:v>3.4190950368188071</c:v>
                </c:pt>
                <c:pt idx="334">
                  <c:v>3.3678258656821427</c:v>
                </c:pt>
                <c:pt idx="335">
                  <c:v>3.316954689723385</c:v>
                </c:pt>
                <c:pt idx="336">
                  <c:v>3.2664849813720735</c:v>
                </c:pt>
                <c:pt idx="337">
                  <c:v>3.2164199941470573</c:v>
                </c:pt>
                <c:pt idx="338">
                  <c:v>3.1667627669702112</c:v>
                </c:pt>
                <c:pt idx="339">
                  <c:v>3.1175161284791404</c:v>
                </c:pt>
                <c:pt idx="340">
                  <c:v>3.0686827013364688</c:v>
                </c:pt>
                <c:pt idx="341">
                  <c:v>3.0202649065329874</c:v>
                </c:pt>
                <c:pt idx="342">
                  <c:v>2.9722649676823352</c:v>
                </c:pt>
                <c:pt idx="343">
                  <c:v>2.9246849153046153</c:v>
                </c:pt>
                <c:pt idx="344">
                  <c:v>2.8775265910965899</c:v>
                </c:pt>
                <c:pt idx="345">
                  <c:v>2.8307916521860417</c:v>
                </c:pt>
                <c:pt idx="346">
                  <c:v>2.7844815753679484</c:v>
                </c:pt>
                <c:pt idx="347">
                  <c:v>2.7385976613202399</c:v>
                </c:pt>
                <c:pt idx="348">
                  <c:v>2.6931410387968926</c:v>
                </c:pt>
                <c:pt idx="349">
                  <c:v>2.6481126687962249</c:v>
                </c:pt>
                <c:pt idx="350">
                  <c:v>2.603513348702287</c:v>
                </c:pt>
                <c:pt idx="351">
                  <c:v>2.559343716397362</c:v>
                </c:pt>
                <c:pt idx="352">
                  <c:v>2.515604254343625</c:v>
                </c:pt>
                <c:pt idx="353">
                  <c:v>2.4722952936320715</c:v>
                </c:pt>
                <c:pt idx="354">
                  <c:v>2.4294170179969639</c:v>
                </c:pt>
                <c:pt idx="355">
                  <c:v>2.3869694677940512</c:v>
                </c:pt>
                <c:pt idx="356">
                  <c:v>2.3449525439409076</c:v>
                </c:pt>
                <c:pt idx="357">
                  <c:v>2.3033660118178947</c:v>
                </c:pt>
                <c:pt idx="358">
                  <c:v>2.2622095051281992</c:v>
                </c:pt>
                <c:pt idx="359">
                  <c:v>2.2214825297155656</c:v>
                </c:pt>
                <c:pt idx="360">
                  <c:v>2.1811844673384044</c:v>
                </c:pt>
                <c:pt idx="361">
                  <c:v>2.1413145793990198</c:v>
                </c:pt>
                <c:pt idx="362">
                  <c:v>2.1018720106267921</c:v>
                </c:pt>
                <c:pt idx="363">
                  <c:v>2.0628557927142195</c:v>
                </c:pt>
                <c:pt idx="364">
                  <c:v>2.0242648479047904</c:v>
                </c:pt>
                <c:pt idx="365">
                  <c:v>1.9860979925317386</c:v>
                </c:pt>
                <c:pt idx="366">
                  <c:v>1.9483539405068528</c:v>
                </c:pt>
                <c:pt idx="367">
                  <c:v>1.9110313067584617</c:v>
                </c:pt>
                <c:pt idx="368">
                  <c:v>1.8741286106179587</c:v>
                </c:pt>
                <c:pt idx="369">
                  <c:v>1.8376442791541221</c:v>
                </c:pt>
                <c:pt idx="370">
                  <c:v>1.8015766504546962</c:v>
                </c:pt>
                <c:pt idx="371">
                  <c:v>1.7659239768546797</c:v>
                </c:pt>
                <c:pt idx="372">
                  <c:v>1.7306844281108695</c:v>
                </c:pt>
                <c:pt idx="373">
                  <c:v>1.69585609452227</c:v>
                </c:pt>
                <c:pt idx="374">
                  <c:v>1.6614369899960071</c:v>
                </c:pt>
                <c:pt idx="375">
                  <c:v>1.6274250550584579</c:v>
                </c:pt>
                <c:pt idx="376">
                  <c:v>1.5938181598114625</c:v>
                </c:pt>
                <c:pt idx="377">
                  <c:v>1.5606141068333006</c:v>
                </c:pt>
                <c:pt idx="378">
                  <c:v>1.5278106340245081</c:v>
                </c:pt>
                <c:pt idx="379">
                  <c:v>1.4954054173982261</c:v>
                </c:pt>
                <c:pt idx="380">
                  <c:v>1.4633960738153888</c:v>
                </c:pt>
                <c:pt idx="381">
                  <c:v>1.4317801636644703</c:v>
                </c:pt>
                <c:pt idx="382">
                  <c:v>1.4005551934860829</c:v>
                </c:pt>
                <c:pt idx="383">
                  <c:v>1.3697186185425014</c:v>
                </c:pt>
                <c:pt idx="384">
                  <c:v>1.3392678453322056</c:v>
                </c:pt>
                <c:pt idx="385">
                  <c:v>1.309200234049781</c:v>
                </c:pt>
                <c:pt idx="386">
                  <c:v>1.2795131009913323</c:v>
                </c:pt>
                <c:pt idx="387">
                  <c:v>1.2502037209056933</c:v>
                </c:pt>
                <c:pt idx="388">
                  <c:v>1.2212693292918573</c:v>
                </c:pt>
                <c:pt idx="389">
                  <c:v>1.2212408117512581</c:v>
                </c:pt>
                <c:pt idx="390">
                  <c:v>1.2212122945773576</c:v>
                </c:pt>
                <c:pt idx="391">
                  <c:v>1.2211837777701522</c:v>
                </c:pt>
                <c:pt idx="392">
                  <c:v>1.2211552613296419</c:v>
                </c:pt>
                <c:pt idx="393">
                  <c:v>1.2211267452558197</c:v>
                </c:pt>
                <c:pt idx="394">
                  <c:v>1.2210982295486907</c:v>
                </c:pt>
                <c:pt idx="395">
                  <c:v>1.2210697142082463</c:v>
                </c:pt>
                <c:pt idx="396">
                  <c:v>1.2210411992344792</c:v>
                </c:pt>
                <c:pt idx="397">
                  <c:v>1.2210126846273948</c:v>
                </c:pt>
                <c:pt idx="398">
                  <c:v>1.2209841703869913</c:v>
                </c:pt>
                <c:pt idx="399">
                  <c:v>1.2209556565132633</c:v>
                </c:pt>
                <c:pt idx="400">
                  <c:v>1.2209271430062003</c:v>
                </c:pt>
                <c:pt idx="401">
                  <c:v>1.2208986298658093</c:v>
                </c:pt>
                <c:pt idx="402">
                  <c:v>1.2208701170920797</c:v>
                </c:pt>
                <c:pt idx="403">
                  <c:v>1.2208416046850221</c:v>
                </c:pt>
                <c:pt idx="404">
                  <c:v>1.2208130926446241</c:v>
                </c:pt>
                <c:pt idx="405">
                  <c:v>1.2207845809708751</c:v>
                </c:pt>
                <c:pt idx="406">
                  <c:v>1.2207560696637856</c:v>
                </c:pt>
                <c:pt idx="407">
                  <c:v>1.2207275587233486</c:v>
                </c:pt>
                <c:pt idx="408">
                  <c:v>1.2206990481495605</c:v>
                </c:pt>
                <c:pt idx="409">
                  <c:v>1.2206705379424196</c:v>
                </c:pt>
                <c:pt idx="410">
                  <c:v>1.2206420281019223</c:v>
                </c:pt>
                <c:pt idx="411">
                  <c:v>1.2206135186280687</c:v>
                </c:pt>
                <c:pt idx="412">
                  <c:v>1.2205850095208479</c:v>
                </c:pt>
                <c:pt idx="413">
                  <c:v>1.2205565007802655</c:v>
                </c:pt>
                <c:pt idx="414">
                  <c:v>1.2205279924063177</c:v>
                </c:pt>
                <c:pt idx="415">
                  <c:v>1.2204994843990047</c:v>
                </c:pt>
                <c:pt idx="416">
                  <c:v>1.2204709767583086</c:v>
                </c:pt>
                <c:pt idx="417">
                  <c:v>1.2204424694842473</c:v>
                </c:pt>
                <c:pt idx="418">
                  <c:v>1.2204139625768011</c:v>
                </c:pt>
                <c:pt idx="419">
                  <c:v>1.2203854560359755</c:v>
                </c:pt>
                <c:pt idx="420">
                  <c:v>1.220356949861765</c:v>
                </c:pt>
                <c:pt idx="421">
                  <c:v>1.2203284440541697</c:v>
                </c:pt>
                <c:pt idx="422">
                  <c:v>1.2202999386131843</c:v>
                </c:pt>
                <c:pt idx="423">
                  <c:v>1.2202714335388052</c:v>
                </c:pt>
                <c:pt idx="424">
                  <c:v>1.2202429288310359</c:v>
                </c:pt>
                <c:pt idx="425">
                  <c:v>1.2202144244898623</c:v>
                </c:pt>
                <c:pt idx="426">
                  <c:v>1.2201859205152914</c:v>
                </c:pt>
                <c:pt idx="427">
                  <c:v>1.2201574169073179</c:v>
                </c:pt>
                <c:pt idx="428">
                  <c:v>1.220128913665933</c:v>
                </c:pt>
                <c:pt idx="429">
                  <c:v>1.2201004107911473</c:v>
                </c:pt>
                <c:pt idx="430">
                  <c:v>1.2200719082829448</c:v>
                </c:pt>
                <c:pt idx="431">
                  <c:v>1.220043406141329</c:v>
                </c:pt>
                <c:pt idx="432">
                  <c:v>1.2200149043662982</c:v>
                </c:pt>
                <c:pt idx="433">
                  <c:v>1.2199864029578436</c:v>
                </c:pt>
                <c:pt idx="434">
                  <c:v>1.2199579019159703</c:v>
                </c:pt>
                <c:pt idx="435">
                  <c:v>1.2199294012406696</c:v>
                </c:pt>
                <c:pt idx="436">
                  <c:v>1.2199009009319415</c:v>
                </c:pt>
                <c:pt idx="437">
                  <c:v>1.2198724009897823</c:v>
                </c:pt>
                <c:pt idx="438">
                  <c:v>1.2198439014141904</c:v>
                </c:pt>
                <c:pt idx="439">
                  <c:v>1.2198154022051604</c:v>
                </c:pt>
                <c:pt idx="440">
                  <c:v>1.2197869033626869</c:v>
                </c:pt>
                <c:pt idx="441">
                  <c:v>1.2197584048867771</c:v>
                </c:pt>
                <c:pt idx="442">
                  <c:v>1.2197299067774239</c:v>
                </c:pt>
                <c:pt idx="443">
                  <c:v>1.2197014090346201</c:v>
                </c:pt>
                <c:pt idx="444">
                  <c:v>1.2196729116583658</c:v>
                </c:pt>
                <c:pt idx="445">
                  <c:v>1.2196444146486556</c:v>
                </c:pt>
                <c:pt idx="446">
                  <c:v>1.2196159180054931</c:v>
                </c:pt>
                <c:pt idx="447">
                  <c:v>1.2195874217288747</c:v>
                </c:pt>
                <c:pt idx="448">
                  <c:v>1.219558925818788</c:v>
                </c:pt>
                <c:pt idx="449">
                  <c:v>1.2195304302752401</c:v>
                </c:pt>
                <c:pt idx="450">
                  <c:v>1.2195019350982257</c:v>
                </c:pt>
                <c:pt idx="451">
                  <c:v>1.219473440287743</c:v>
                </c:pt>
                <c:pt idx="452">
                  <c:v>1.219444945843783</c:v>
                </c:pt>
                <c:pt idx="453">
                  <c:v>1.2194164517663548</c:v>
                </c:pt>
                <c:pt idx="454">
                  <c:v>1.2193879580554423</c:v>
                </c:pt>
                <c:pt idx="455">
                  <c:v>1.2193594647110544</c:v>
                </c:pt>
                <c:pt idx="456">
                  <c:v>1.2193309717331768</c:v>
                </c:pt>
                <c:pt idx="457">
                  <c:v>1.2193024791218168</c:v>
                </c:pt>
                <c:pt idx="458">
                  <c:v>1.2192739868769653</c:v>
                </c:pt>
                <c:pt idx="459">
                  <c:v>1.2192454949986242</c:v>
                </c:pt>
                <c:pt idx="460">
                  <c:v>1.2192170034867882</c:v>
                </c:pt>
                <c:pt idx="461">
                  <c:v>1.2191885123414536</c:v>
                </c:pt>
                <c:pt idx="462">
                  <c:v>1.2191600215626153</c:v>
                </c:pt>
                <c:pt idx="463">
                  <c:v>1.2191315311502784</c:v>
                </c:pt>
                <c:pt idx="464">
                  <c:v>1.2191030411044341</c:v>
                </c:pt>
                <c:pt idx="465">
                  <c:v>1.2190745514250825</c:v>
                </c:pt>
                <c:pt idx="466">
                  <c:v>1.2190460621122217</c:v>
                </c:pt>
                <c:pt idx="467">
                  <c:v>1.219017573165841</c:v>
                </c:pt>
                <c:pt idx="468">
                  <c:v>1.2189890845859441</c:v>
                </c:pt>
                <c:pt idx="469">
                  <c:v>1.2189605963725274</c:v>
                </c:pt>
                <c:pt idx="470">
                  <c:v>1.2189321085255909</c:v>
                </c:pt>
                <c:pt idx="471">
                  <c:v>1.2189036210451309</c:v>
                </c:pt>
                <c:pt idx="472">
                  <c:v>1.2188751339311406</c:v>
                </c:pt>
                <c:pt idx="473">
                  <c:v>1.2188466471836179</c:v>
                </c:pt>
                <c:pt idx="474">
                  <c:v>1.2188181608025648</c:v>
                </c:pt>
                <c:pt idx="475">
                  <c:v>1.2187896747879705</c:v>
                </c:pt>
                <c:pt idx="476">
                  <c:v>1.2187611891398387</c:v>
                </c:pt>
                <c:pt idx="477">
                  <c:v>1.2187327038581675</c:v>
                </c:pt>
                <c:pt idx="478">
                  <c:v>1.2187042189429516</c:v>
                </c:pt>
                <c:pt idx="479">
                  <c:v>1.2186757343941839</c:v>
                </c:pt>
                <c:pt idx="480">
                  <c:v>1.2186472502118697</c:v>
                </c:pt>
                <c:pt idx="481">
                  <c:v>1.2186187663960002</c:v>
                </c:pt>
                <c:pt idx="482">
                  <c:v>1.2185902829465771</c:v>
                </c:pt>
                <c:pt idx="483">
                  <c:v>1.2185617998635934</c:v>
                </c:pt>
                <c:pt idx="484">
                  <c:v>1.2185333171470489</c:v>
                </c:pt>
                <c:pt idx="485">
                  <c:v>1.2185048347969474</c:v>
                </c:pt>
                <c:pt idx="486">
                  <c:v>1.2184763528132674</c:v>
                </c:pt>
                <c:pt idx="487">
                  <c:v>1.2184478711960249</c:v>
                </c:pt>
                <c:pt idx="488">
                  <c:v>1.2184193899452058</c:v>
                </c:pt>
                <c:pt idx="489">
                  <c:v>1.2183909090608154</c:v>
                </c:pt>
                <c:pt idx="490">
                  <c:v>1.2183624285428447</c:v>
                </c:pt>
                <c:pt idx="491">
                  <c:v>1.2183339483912921</c:v>
                </c:pt>
                <c:pt idx="492">
                  <c:v>1.2183054686061574</c:v>
                </c:pt>
                <c:pt idx="493">
                  <c:v>1.2182769891874354</c:v>
                </c:pt>
                <c:pt idx="494">
                  <c:v>1.2182485101351279</c:v>
                </c:pt>
                <c:pt idx="495">
                  <c:v>1.218220031449226</c:v>
                </c:pt>
                <c:pt idx="496">
                  <c:v>1.2181915531297296</c:v>
                </c:pt>
                <c:pt idx="497">
                  <c:v>1.2181630751766352</c:v>
                </c:pt>
                <c:pt idx="498">
                  <c:v>1.2181345975899411</c:v>
                </c:pt>
                <c:pt idx="499">
                  <c:v>1.2181061203696437</c:v>
                </c:pt>
                <c:pt idx="500">
                  <c:v>1.2180776435157377</c:v>
                </c:pt>
                <c:pt idx="501">
                  <c:v>1.2180491670282301</c:v>
                </c:pt>
                <c:pt idx="502">
                  <c:v>1.2180206909071103</c:v>
                </c:pt>
                <c:pt idx="503">
                  <c:v>1.2179922151523712</c:v>
                </c:pt>
                <c:pt idx="504">
                  <c:v>1.2179637397640182</c:v>
                </c:pt>
                <c:pt idx="505">
                  <c:v>1.2179352647420458</c:v>
                </c:pt>
                <c:pt idx="506">
                  <c:v>1.2179067900864542</c:v>
                </c:pt>
                <c:pt idx="507">
                  <c:v>1.2178783157972273</c:v>
                </c:pt>
                <c:pt idx="508">
                  <c:v>1.2178498418743793</c:v>
                </c:pt>
                <c:pt idx="509">
                  <c:v>1.2178213683179013</c:v>
                </c:pt>
                <c:pt idx="510">
                  <c:v>1.2177928951277863</c:v>
                </c:pt>
                <c:pt idx="511">
                  <c:v>1.217764422304036</c:v>
                </c:pt>
                <c:pt idx="512">
                  <c:v>1.2177359498466451</c:v>
                </c:pt>
                <c:pt idx="513">
                  <c:v>1.2177074777556189</c:v>
                </c:pt>
                <c:pt idx="514">
                  <c:v>1.2176790060309468</c:v>
                </c:pt>
                <c:pt idx="515">
                  <c:v>1.2176505346726199</c:v>
                </c:pt>
                <c:pt idx="516">
                  <c:v>1.2176220636806487</c:v>
                </c:pt>
                <c:pt idx="517">
                  <c:v>1.2175935930550246</c:v>
                </c:pt>
                <c:pt idx="518">
                  <c:v>1.2175651227957438</c:v>
                </c:pt>
                <c:pt idx="519">
                  <c:v>1.2175366529028082</c:v>
                </c:pt>
                <c:pt idx="520">
                  <c:v>1.2175081833762018</c:v>
                </c:pt>
                <c:pt idx="521">
                  <c:v>1.2174797142159406</c:v>
                </c:pt>
                <c:pt idx="522">
                  <c:v>1.2174512454220032</c:v>
                </c:pt>
                <c:pt idx="523">
                  <c:v>1.2174227769944057</c:v>
                </c:pt>
                <c:pt idx="524">
                  <c:v>1.2173943089331321</c:v>
                </c:pt>
                <c:pt idx="525">
                  <c:v>1.2173658412381858</c:v>
                </c:pt>
                <c:pt idx="526">
                  <c:v>1.2173373739095581</c:v>
                </c:pt>
                <c:pt idx="527">
                  <c:v>1.2173089069472471</c:v>
                </c:pt>
                <c:pt idx="528">
                  <c:v>1.2172804403512565</c:v>
                </c:pt>
                <c:pt idx="529">
                  <c:v>1.2172519741215808</c:v>
                </c:pt>
                <c:pt idx="530">
                  <c:v>1.2172235082582166</c:v>
                </c:pt>
                <c:pt idx="531">
                  <c:v>1.2171950427611584</c:v>
                </c:pt>
                <c:pt idx="532">
                  <c:v>1.2171665776304099</c:v>
                </c:pt>
                <c:pt idx="533">
                  <c:v>1.2171381128659586</c:v>
                </c:pt>
                <c:pt idx="534">
                  <c:v>1.2171096484678081</c:v>
                </c:pt>
                <c:pt idx="535">
                  <c:v>1.2170811844359513</c:v>
                </c:pt>
                <c:pt idx="536">
                  <c:v>1.2170527207703934</c:v>
                </c:pt>
                <c:pt idx="537">
                  <c:v>1.2170242574711274</c:v>
                </c:pt>
                <c:pt idx="538">
                  <c:v>1.2169957945381444</c:v>
                </c:pt>
                <c:pt idx="539">
                  <c:v>1.2169673319714551</c:v>
                </c:pt>
                <c:pt idx="540">
                  <c:v>1.216938869771047</c:v>
                </c:pt>
                <c:pt idx="541">
                  <c:v>1.2169104079369202</c:v>
                </c:pt>
                <c:pt idx="542">
                  <c:v>1.2168819464690692</c:v>
                </c:pt>
                <c:pt idx="543">
                  <c:v>1.2168534853674942</c:v>
                </c:pt>
                <c:pt idx="544">
                  <c:v>1.2168250246321879</c:v>
                </c:pt>
                <c:pt idx="545">
                  <c:v>1.216796564263154</c:v>
                </c:pt>
                <c:pt idx="546">
                  <c:v>1.2167681042603817</c:v>
                </c:pt>
                <c:pt idx="547">
                  <c:v>1.2167396446238836</c:v>
                </c:pt>
                <c:pt idx="548">
                  <c:v>1.2167111853536419</c:v>
                </c:pt>
                <c:pt idx="549">
                  <c:v>1.2166827264496529</c:v>
                </c:pt>
                <c:pt idx="550">
                  <c:v>1.2166542679119239</c:v>
                </c:pt>
                <c:pt idx="551">
                  <c:v>1.2166258097404477</c:v>
                </c:pt>
                <c:pt idx="552">
                  <c:v>1.2165973519352224</c:v>
                </c:pt>
                <c:pt idx="553">
                  <c:v>1.2165688944962429</c:v>
                </c:pt>
                <c:pt idx="554">
                  <c:v>1.2165404374235038</c:v>
                </c:pt>
                <c:pt idx="555">
                  <c:v>1.2165119807170139</c:v>
                </c:pt>
                <c:pt idx="556">
                  <c:v>1.2164835243767556</c:v>
                </c:pt>
                <c:pt idx="557">
                  <c:v>1.2164550684027358</c:v>
                </c:pt>
                <c:pt idx="558">
                  <c:v>1.2164266127949528</c:v>
                </c:pt>
                <c:pt idx="559">
                  <c:v>1.216398157553396</c:v>
                </c:pt>
                <c:pt idx="560">
                  <c:v>1.2163697026780671</c:v>
                </c:pt>
                <c:pt idx="561">
                  <c:v>1.2163412481689662</c:v>
                </c:pt>
                <c:pt idx="562">
                  <c:v>1.2163127940260843</c:v>
                </c:pt>
                <c:pt idx="563">
                  <c:v>1.2162843402494179</c:v>
                </c:pt>
                <c:pt idx="564">
                  <c:v>1.2162558868389759</c:v>
                </c:pt>
                <c:pt idx="565">
                  <c:v>1.2162274337947423</c:v>
                </c:pt>
                <c:pt idx="566">
                  <c:v>1.2161989811167224</c:v>
                </c:pt>
                <c:pt idx="567">
                  <c:v>1.2161705288049109</c:v>
                </c:pt>
                <c:pt idx="568">
                  <c:v>1.2161420768593043</c:v>
                </c:pt>
                <c:pt idx="569">
                  <c:v>1.2161136252799025</c:v>
                </c:pt>
                <c:pt idx="570">
                  <c:v>1.2160851740666949</c:v>
                </c:pt>
                <c:pt idx="571">
                  <c:v>1.2160567232196922</c:v>
                </c:pt>
                <c:pt idx="572">
                  <c:v>1.2160282727388783</c:v>
                </c:pt>
                <c:pt idx="573">
                  <c:v>1.215999822624255</c:v>
                </c:pt>
                <c:pt idx="574">
                  <c:v>1.2159713728758241</c:v>
                </c:pt>
                <c:pt idx="575">
                  <c:v>1.2159429234935786</c:v>
                </c:pt>
                <c:pt idx="576">
                  <c:v>1.2159144744775165</c:v>
                </c:pt>
                <c:pt idx="577">
                  <c:v>1.2158860258276309</c:v>
                </c:pt>
                <c:pt idx="578">
                  <c:v>1.2158575775439306</c:v>
                </c:pt>
                <c:pt idx="579">
                  <c:v>1.2158291296264014</c:v>
                </c:pt>
                <c:pt idx="580">
                  <c:v>1.2158006820750451</c:v>
                </c:pt>
                <c:pt idx="581">
                  <c:v>1.2157722348898545</c:v>
                </c:pt>
                <c:pt idx="582">
                  <c:v>1.2157437880708351</c:v>
                </c:pt>
                <c:pt idx="583">
                  <c:v>1.2157153416179796</c:v>
                </c:pt>
                <c:pt idx="584">
                  <c:v>1.2156868955312792</c:v>
                </c:pt>
                <c:pt idx="585">
                  <c:v>1.215658449810741</c:v>
                </c:pt>
                <c:pt idx="586">
                  <c:v>1.2156300044563579</c:v>
                </c:pt>
                <c:pt idx="587">
                  <c:v>1.21560155946813</c:v>
                </c:pt>
                <c:pt idx="588">
                  <c:v>1.2155731148460482</c:v>
                </c:pt>
                <c:pt idx="589">
                  <c:v>1.2155446705901163</c:v>
                </c:pt>
                <c:pt idx="590">
                  <c:v>1.2155162267003288</c:v>
                </c:pt>
                <c:pt idx="591">
                  <c:v>1.2154877831766751</c:v>
                </c:pt>
                <c:pt idx="592">
                  <c:v>1.2154593400191711</c:v>
                </c:pt>
                <c:pt idx="593">
                  <c:v>1.215430897227801</c:v>
                </c:pt>
                <c:pt idx="594">
                  <c:v>1.2154024548025575</c:v>
                </c:pt>
                <c:pt idx="595">
                  <c:v>1.2153740127434514</c:v>
                </c:pt>
                <c:pt idx="596">
                  <c:v>1.2153455710504684</c:v>
                </c:pt>
                <c:pt idx="597">
                  <c:v>1.2153171297236103</c:v>
                </c:pt>
                <c:pt idx="598">
                  <c:v>1.2152886887628753</c:v>
                </c:pt>
                <c:pt idx="599">
                  <c:v>1.2152602481682617</c:v>
                </c:pt>
                <c:pt idx="600">
                  <c:v>1.2152318079397606</c:v>
                </c:pt>
                <c:pt idx="601">
                  <c:v>1.2152033680773737</c:v>
                </c:pt>
                <c:pt idx="602">
                  <c:v>1.2151749285811011</c:v>
                </c:pt>
                <c:pt idx="603">
                  <c:v>1.2151464894509356</c:v>
                </c:pt>
                <c:pt idx="604">
                  <c:v>1.2151180506868702</c:v>
                </c:pt>
                <c:pt idx="605">
                  <c:v>1.2150896122889154</c:v>
                </c:pt>
                <c:pt idx="606">
                  <c:v>1.2150611742570554</c:v>
                </c:pt>
                <c:pt idx="607">
                  <c:v>1.2150327365912972</c:v>
                </c:pt>
                <c:pt idx="608">
                  <c:v>1.2150042992916319</c:v>
                </c:pt>
                <c:pt idx="609">
                  <c:v>1.2149758623580578</c:v>
                </c:pt>
                <c:pt idx="610">
                  <c:v>1.2149474257905695</c:v>
                </c:pt>
                <c:pt idx="611">
                  <c:v>1.2149189895891688</c:v>
                </c:pt>
                <c:pt idx="612">
                  <c:v>1.2148905537538521</c:v>
                </c:pt>
                <c:pt idx="613">
                  <c:v>1.2148621182846142</c:v>
                </c:pt>
                <c:pt idx="614">
                  <c:v>1.2148336831814603</c:v>
                </c:pt>
                <c:pt idx="615">
                  <c:v>1.2148052484443745</c:v>
                </c:pt>
                <c:pt idx="616">
                  <c:v>1.2147768140733639</c:v>
                </c:pt>
                <c:pt idx="617">
                  <c:v>1.2147483800684213</c:v>
                </c:pt>
                <c:pt idx="618">
                  <c:v>1.2147199464295433</c:v>
                </c:pt>
                <c:pt idx="619">
                  <c:v>1.2146915131567315</c:v>
                </c:pt>
                <c:pt idx="620">
                  <c:v>1.2146630802499772</c:v>
                </c:pt>
                <c:pt idx="621">
                  <c:v>1.2146346477092855</c:v>
                </c:pt>
                <c:pt idx="622">
                  <c:v>1.2146062155346513</c:v>
                </c:pt>
                <c:pt idx="623">
                  <c:v>1.2145777837260674</c:v>
                </c:pt>
                <c:pt idx="624">
                  <c:v>1.2145493522835302</c:v>
                </c:pt>
                <c:pt idx="625">
                  <c:v>1.2145209212070451</c:v>
                </c:pt>
                <c:pt idx="626">
                  <c:v>1.2144924904965997</c:v>
                </c:pt>
                <c:pt idx="627">
                  <c:v>1.2144640601521974</c:v>
                </c:pt>
                <c:pt idx="628">
                  <c:v>1.214435630173833</c:v>
                </c:pt>
                <c:pt idx="629">
                  <c:v>1.2144072005615065</c:v>
                </c:pt>
                <c:pt idx="630">
                  <c:v>1.2143787713152125</c:v>
                </c:pt>
                <c:pt idx="631">
                  <c:v>1.2143503424349493</c:v>
                </c:pt>
                <c:pt idx="632">
                  <c:v>1.2143219139207115</c:v>
                </c:pt>
                <c:pt idx="633">
                  <c:v>1.2142934857724992</c:v>
                </c:pt>
                <c:pt idx="634">
                  <c:v>1.2142650579903123</c:v>
                </c:pt>
                <c:pt idx="635">
                  <c:v>1.2142366305741437</c:v>
                </c:pt>
                <c:pt idx="636">
                  <c:v>1.2142082035239916</c:v>
                </c:pt>
                <c:pt idx="637">
                  <c:v>1.214179776839849</c:v>
                </c:pt>
                <c:pt idx="638">
                  <c:v>1.2141513505217176</c:v>
                </c:pt>
                <c:pt idx="639">
                  <c:v>1.214122924569601</c:v>
                </c:pt>
                <c:pt idx="640">
                  <c:v>1.2140944989834814</c:v>
                </c:pt>
                <c:pt idx="641">
                  <c:v>1.2140660737633677</c:v>
                </c:pt>
                <c:pt idx="642">
                  <c:v>1.2140376489092564</c:v>
                </c:pt>
                <c:pt idx="643">
                  <c:v>1.2140092244211402</c:v>
                </c:pt>
                <c:pt idx="644">
                  <c:v>1.2139808002990176</c:v>
                </c:pt>
                <c:pt idx="645">
                  <c:v>1.2139523765428901</c:v>
                </c:pt>
                <c:pt idx="646">
                  <c:v>1.2139239531527508</c:v>
                </c:pt>
                <c:pt idx="647">
                  <c:v>1.2138955301285925</c:v>
                </c:pt>
                <c:pt idx="648">
                  <c:v>1.2138671074704206</c:v>
                </c:pt>
                <c:pt idx="649">
                  <c:v>1.2138386851782332</c:v>
                </c:pt>
                <c:pt idx="650">
                  <c:v>1.213810263252018</c:v>
                </c:pt>
                <c:pt idx="651">
                  <c:v>1.2137818416917714</c:v>
                </c:pt>
                <c:pt idx="652">
                  <c:v>1.2137534204975076</c:v>
                </c:pt>
                <c:pt idx="653">
                  <c:v>1.2137249996692088</c:v>
                </c:pt>
                <c:pt idx="654">
                  <c:v>1.2136965792068786</c:v>
                </c:pt>
                <c:pt idx="655">
                  <c:v>1.2136681591105098</c:v>
                </c:pt>
                <c:pt idx="656">
                  <c:v>1.2136397393801026</c:v>
                </c:pt>
                <c:pt idx="657">
                  <c:v>1.2136113200156498</c:v>
                </c:pt>
                <c:pt idx="658">
                  <c:v>1.2135829010171584</c:v>
                </c:pt>
                <c:pt idx="659">
                  <c:v>1.2135544823846178</c:v>
                </c:pt>
                <c:pt idx="660">
                  <c:v>1.2135260641180245</c:v>
                </c:pt>
                <c:pt idx="661">
                  <c:v>1.2134976462173821</c:v>
                </c:pt>
                <c:pt idx="662">
                  <c:v>1.2134692286826798</c:v>
                </c:pt>
                <c:pt idx="663">
                  <c:v>1.213440811513923</c:v>
                </c:pt>
                <c:pt idx="664">
                  <c:v>1.2134123947111011</c:v>
                </c:pt>
                <c:pt idx="665">
                  <c:v>1.2133839782742157</c:v>
                </c:pt>
                <c:pt idx="666">
                  <c:v>1.213355562203267</c:v>
                </c:pt>
                <c:pt idx="667">
                  <c:v>1.213327146498246</c:v>
                </c:pt>
                <c:pt idx="668">
                  <c:v>1.2132987311591492</c:v>
                </c:pt>
                <c:pt idx="669">
                  <c:v>1.2132703161859837</c:v>
                </c:pt>
                <c:pt idx="670">
                  <c:v>1.2132419015787335</c:v>
                </c:pt>
                <c:pt idx="671">
                  <c:v>1.2132134873374092</c:v>
                </c:pt>
                <c:pt idx="672">
                  <c:v>1.2131850734619949</c:v>
                </c:pt>
                <c:pt idx="673">
                  <c:v>1.2131566599525012</c:v>
                </c:pt>
                <c:pt idx="674">
                  <c:v>1.213128246808914</c:v>
                </c:pt>
                <c:pt idx="675">
                  <c:v>1.2130998340312296</c:v>
                </c:pt>
                <c:pt idx="676">
                  <c:v>1.2130714216194622</c:v>
                </c:pt>
                <c:pt idx="677">
                  <c:v>1.2130430095735907</c:v>
                </c:pt>
                <c:pt idx="678">
                  <c:v>1.213014597893622</c:v>
                </c:pt>
                <c:pt idx="679">
                  <c:v>1.2129861865795473</c:v>
                </c:pt>
                <c:pt idx="680">
                  <c:v>1.2129577756313665</c:v>
                </c:pt>
                <c:pt idx="681">
                  <c:v>1.2129293650490744</c:v>
                </c:pt>
                <c:pt idx="682">
                  <c:v>1.2129009548326763</c:v>
                </c:pt>
                <c:pt idx="683">
                  <c:v>1.2128725449821669</c:v>
                </c:pt>
                <c:pt idx="684">
                  <c:v>1.2128441354975319</c:v>
                </c:pt>
                <c:pt idx="685">
                  <c:v>1.2128157263787838</c:v>
                </c:pt>
                <c:pt idx="686">
                  <c:v>1.2127873176259047</c:v>
                </c:pt>
                <c:pt idx="687">
                  <c:v>1.2127589092389108</c:v>
                </c:pt>
                <c:pt idx="688">
                  <c:v>1.2127305012177825</c:v>
                </c:pt>
                <c:pt idx="689">
                  <c:v>1.2127020935625232</c:v>
                </c:pt>
                <c:pt idx="690">
                  <c:v>1.2126736862731313</c:v>
                </c:pt>
                <c:pt idx="691">
                  <c:v>1.2126452793496085</c:v>
                </c:pt>
                <c:pt idx="692">
                  <c:v>1.2126168727919389</c:v>
                </c:pt>
                <c:pt idx="693">
                  <c:v>1.212588466600133</c:v>
                </c:pt>
                <c:pt idx="694">
                  <c:v>1.2125600607741784</c:v>
                </c:pt>
                <c:pt idx="695">
                  <c:v>1.2125316553140788</c:v>
                </c:pt>
                <c:pt idx="696">
                  <c:v>1.212503250219827</c:v>
                </c:pt>
                <c:pt idx="697">
                  <c:v>1.2124748454914176</c:v>
                </c:pt>
                <c:pt idx="698">
                  <c:v>1.2124464411288596</c:v>
                </c:pt>
                <c:pt idx="699">
                  <c:v>1.2124180371321422</c:v>
                </c:pt>
                <c:pt idx="700">
                  <c:v>1.2123896335012585</c:v>
                </c:pt>
                <c:pt idx="701">
                  <c:v>1.2123612302362154</c:v>
                </c:pt>
                <c:pt idx="702">
                  <c:v>1.2123328273370007</c:v>
                </c:pt>
                <c:pt idx="703">
                  <c:v>1.2123044248036194</c:v>
                </c:pt>
                <c:pt idx="704">
                  <c:v>1.2122760226360665</c:v>
                </c:pt>
                <c:pt idx="705">
                  <c:v>1.2122476208343382</c:v>
                </c:pt>
                <c:pt idx="706">
                  <c:v>1.2122192193984294</c:v>
                </c:pt>
                <c:pt idx="707">
                  <c:v>1.2121908183283399</c:v>
                </c:pt>
                <c:pt idx="708">
                  <c:v>1.212162417624068</c:v>
                </c:pt>
                <c:pt idx="709">
                  <c:v>1.2121340172856119</c:v>
                </c:pt>
                <c:pt idx="710">
                  <c:v>1.2121056173129592</c:v>
                </c:pt>
                <c:pt idx="711">
                  <c:v>1.212077217706117</c:v>
                </c:pt>
                <c:pt idx="712">
                  <c:v>1.2120488184650835</c:v>
                </c:pt>
                <c:pt idx="713">
                  <c:v>1.2120204195898481</c:v>
                </c:pt>
                <c:pt idx="714">
                  <c:v>1.2119920210804125</c:v>
                </c:pt>
                <c:pt idx="715">
                  <c:v>1.2119636229367785</c:v>
                </c:pt>
                <c:pt idx="716">
                  <c:v>1.2119352251589373</c:v>
                </c:pt>
                <c:pt idx="717">
                  <c:v>1.2119068277468816</c:v>
                </c:pt>
                <c:pt idx="718">
                  <c:v>1.2118784307006223</c:v>
                </c:pt>
                <c:pt idx="719">
                  <c:v>1.211850034020145</c:v>
                </c:pt>
                <c:pt idx="720">
                  <c:v>1.2118216377054534</c:v>
                </c:pt>
                <c:pt idx="721">
                  <c:v>1.2117932417565367</c:v>
                </c:pt>
                <c:pt idx="722">
                  <c:v>1.2117648461733985</c:v>
                </c:pt>
                <c:pt idx="723">
                  <c:v>1.2117364509560353</c:v>
                </c:pt>
                <c:pt idx="724">
                  <c:v>1.2117080561044453</c:v>
                </c:pt>
                <c:pt idx="725">
                  <c:v>1.2116796616186232</c:v>
                </c:pt>
                <c:pt idx="726">
                  <c:v>1.2116512674985671</c:v>
                </c:pt>
                <c:pt idx="727">
                  <c:v>1.2116228737442771</c:v>
                </c:pt>
                <c:pt idx="728">
                  <c:v>1.2115944803557444</c:v>
                </c:pt>
                <c:pt idx="729">
                  <c:v>1.2115660873329723</c:v>
                </c:pt>
                <c:pt idx="730">
                  <c:v>1.2115376946759522</c:v>
                </c:pt>
                <c:pt idx="731">
                  <c:v>1.2115093023846839</c:v>
                </c:pt>
                <c:pt idx="732">
                  <c:v>1.2114809104591657</c:v>
                </c:pt>
                <c:pt idx="733">
                  <c:v>1.2114525188993959</c:v>
                </c:pt>
                <c:pt idx="734">
                  <c:v>1.2114241277053708</c:v>
                </c:pt>
                <c:pt idx="735">
                  <c:v>1.2113957368770851</c:v>
                </c:pt>
                <c:pt idx="736">
                  <c:v>1.2113673464145371</c:v>
                </c:pt>
                <c:pt idx="737">
                  <c:v>1.211338956317725</c:v>
                </c:pt>
                <c:pt idx="738">
                  <c:v>1.2113105665866453</c:v>
                </c:pt>
                <c:pt idx="739">
                  <c:v>1.2112821772212978</c:v>
                </c:pt>
                <c:pt idx="740">
                  <c:v>1.2112537882216738</c:v>
                </c:pt>
                <c:pt idx="741">
                  <c:v>1.211225399587784</c:v>
                </c:pt>
                <c:pt idx="742">
                  <c:v>1.2111970113196087</c:v>
                </c:pt>
                <c:pt idx="743">
                  <c:v>1.2111686234171497</c:v>
                </c:pt>
                <c:pt idx="744">
                  <c:v>1.2111402358804124</c:v>
                </c:pt>
                <c:pt idx="745">
                  <c:v>1.2111118487093844</c:v>
                </c:pt>
                <c:pt idx="746">
                  <c:v>1.2110834619040673</c:v>
                </c:pt>
                <c:pt idx="747">
                  <c:v>1.2110550754644578</c:v>
                </c:pt>
                <c:pt idx="748">
                  <c:v>1.2110266893905575</c:v>
                </c:pt>
                <c:pt idx="749">
                  <c:v>1.2109983036823557</c:v>
                </c:pt>
                <c:pt idx="750">
                  <c:v>1.2109699183398526</c:v>
                </c:pt>
                <c:pt idx="751">
                  <c:v>1.2109415333630444</c:v>
                </c:pt>
                <c:pt idx="752">
                  <c:v>1.2109131487519349</c:v>
                </c:pt>
                <c:pt idx="753">
                  <c:v>1.2108847645065186</c:v>
                </c:pt>
                <c:pt idx="754">
                  <c:v>1.2108563806267849</c:v>
                </c:pt>
                <c:pt idx="755">
                  <c:v>1.2108279971127356</c:v>
                </c:pt>
                <c:pt idx="756">
                  <c:v>1.2107996139643742</c:v>
                </c:pt>
                <c:pt idx="757">
                  <c:v>1.2107712311816901</c:v>
                </c:pt>
                <c:pt idx="758">
                  <c:v>1.2107428487646814</c:v>
                </c:pt>
                <c:pt idx="759">
                  <c:v>1.21071446671335</c:v>
                </c:pt>
                <c:pt idx="760">
                  <c:v>1.2106860850276888</c:v>
                </c:pt>
                <c:pt idx="761">
                  <c:v>1.210657703707696</c:v>
                </c:pt>
                <c:pt idx="762">
                  <c:v>1.2106293227533733</c:v>
                </c:pt>
                <c:pt idx="763">
                  <c:v>1.2106009421647084</c:v>
                </c:pt>
                <c:pt idx="764">
                  <c:v>1.2105725619417065</c:v>
                </c:pt>
                <c:pt idx="765">
                  <c:v>1.2105441820843588</c:v>
                </c:pt>
                <c:pt idx="766">
                  <c:v>1.2105158025926706</c:v>
                </c:pt>
                <c:pt idx="767">
                  <c:v>1.2104874234666312</c:v>
                </c:pt>
                <c:pt idx="768">
                  <c:v>1.2104590447062424</c:v>
                </c:pt>
                <c:pt idx="769">
                  <c:v>1.2104306663114972</c:v>
                </c:pt>
                <c:pt idx="770">
                  <c:v>1.210402288282399</c:v>
                </c:pt>
                <c:pt idx="771">
                  <c:v>1.2103739106189426</c:v>
                </c:pt>
                <c:pt idx="772">
                  <c:v>1.210345533321119</c:v>
                </c:pt>
                <c:pt idx="773">
                  <c:v>1.2103171563889354</c:v>
                </c:pt>
                <c:pt idx="774">
                  <c:v>1.2102887798223847</c:v>
                </c:pt>
                <c:pt idx="775">
                  <c:v>1.210260403621465</c:v>
                </c:pt>
                <c:pt idx="776">
                  <c:v>1.2102320277861711</c:v>
                </c:pt>
                <c:pt idx="777">
                  <c:v>1.2102036523164994</c:v>
                </c:pt>
                <c:pt idx="778">
                  <c:v>1.2101752772124552</c:v>
                </c:pt>
                <c:pt idx="779">
                  <c:v>1.210146902474019</c:v>
                </c:pt>
                <c:pt idx="780">
                  <c:v>1.2101185281012086</c:v>
                </c:pt>
                <c:pt idx="781">
                  <c:v>1.2100901540940043</c:v>
                </c:pt>
                <c:pt idx="782">
                  <c:v>1.2100617804524099</c:v>
                </c:pt>
                <c:pt idx="783">
                  <c:v>1.2100334071764269</c:v>
                </c:pt>
                <c:pt idx="784">
                  <c:v>1.2100050342660502</c:v>
                </c:pt>
                <c:pt idx="785">
                  <c:v>1.2099766617212708</c:v>
                </c:pt>
                <c:pt idx="786">
                  <c:v>1.2099482895420923</c:v>
                </c:pt>
                <c:pt idx="787">
                  <c:v>1.2099199177285147</c:v>
                </c:pt>
                <c:pt idx="788">
                  <c:v>1.2098915462805238</c:v>
                </c:pt>
                <c:pt idx="789">
                  <c:v>1.2098631751981266</c:v>
                </c:pt>
                <c:pt idx="790">
                  <c:v>1.2098348044813196</c:v>
                </c:pt>
                <c:pt idx="791">
                  <c:v>1.2098064341300958</c:v>
                </c:pt>
                <c:pt idx="792">
                  <c:v>1.2097780641444533</c:v>
                </c:pt>
                <c:pt idx="793">
                  <c:v>1.2097496945243922</c:v>
                </c:pt>
                <c:pt idx="794">
                  <c:v>1.2097213252699088</c:v>
                </c:pt>
                <c:pt idx="795">
                  <c:v>1.2096929563809997</c:v>
                </c:pt>
                <c:pt idx="796">
                  <c:v>1.2096645878576595</c:v>
                </c:pt>
                <c:pt idx="797">
                  <c:v>1.2096362196998918</c:v>
                </c:pt>
                <c:pt idx="798">
                  <c:v>1.2096078519076858</c:v>
                </c:pt>
                <c:pt idx="799">
                  <c:v>1.2095794844810417</c:v>
                </c:pt>
                <c:pt idx="800">
                  <c:v>1.2095511174199576</c:v>
                </c:pt>
                <c:pt idx="801">
                  <c:v>1.209522750724437</c:v>
                </c:pt>
                <c:pt idx="802">
                  <c:v>1.2094943843944659</c:v>
                </c:pt>
                <c:pt idx="803">
                  <c:v>1.2094660184300459</c:v>
                </c:pt>
                <c:pt idx="804">
                  <c:v>1.2094376528311788</c:v>
                </c:pt>
                <c:pt idx="805">
                  <c:v>1.2094092875978557</c:v>
                </c:pt>
                <c:pt idx="806">
                  <c:v>1.2093809227300767</c:v>
                </c:pt>
                <c:pt idx="807">
                  <c:v>1.2093525582278364</c:v>
                </c:pt>
                <c:pt idx="808">
                  <c:v>1.2093241940911348</c:v>
                </c:pt>
                <c:pt idx="809">
                  <c:v>1.2092958303199701</c:v>
                </c:pt>
                <c:pt idx="810">
                  <c:v>1.2092674669143388</c:v>
                </c:pt>
                <c:pt idx="811">
                  <c:v>1.2092391038742392</c:v>
                </c:pt>
                <c:pt idx="812">
                  <c:v>1.2092107411996622</c:v>
                </c:pt>
                <c:pt idx="813">
                  <c:v>1.209182378890608</c:v>
                </c:pt>
                <c:pt idx="814">
                  <c:v>1.2091540169470747</c:v>
                </c:pt>
                <c:pt idx="815">
                  <c:v>1.2091256553690624</c:v>
                </c:pt>
                <c:pt idx="816">
                  <c:v>1.2090972941565674</c:v>
                </c:pt>
                <c:pt idx="817">
                  <c:v>1.209068933309581</c:v>
                </c:pt>
                <c:pt idx="818">
                  <c:v>1.2090405728281031</c:v>
                </c:pt>
                <c:pt idx="819">
                  <c:v>1.2090122127121354</c:v>
                </c:pt>
                <c:pt idx="820">
                  <c:v>1.2089838529616745</c:v>
                </c:pt>
                <c:pt idx="821">
                  <c:v>1.2089554935767097</c:v>
                </c:pt>
                <c:pt idx="822">
                  <c:v>1.2089271345572481</c:v>
                </c:pt>
                <c:pt idx="823">
                  <c:v>1.2088987759032808</c:v>
                </c:pt>
                <c:pt idx="824">
                  <c:v>1.2088704176148077</c:v>
                </c:pt>
                <c:pt idx="825">
                  <c:v>1.2088420596918255</c:v>
                </c:pt>
                <c:pt idx="826">
                  <c:v>1.2088137021343321</c:v>
                </c:pt>
                <c:pt idx="827">
                  <c:v>1.2087853449423225</c:v>
                </c:pt>
                <c:pt idx="828">
                  <c:v>1.2087569881157929</c:v>
                </c:pt>
                <c:pt idx="829">
                  <c:v>1.208728631654747</c:v>
                </c:pt>
                <c:pt idx="830">
                  <c:v>1.2087002755591705</c:v>
                </c:pt>
                <c:pt idx="831">
                  <c:v>1.2086719198290794</c:v>
                </c:pt>
                <c:pt idx="832">
                  <c:v>1.2086435644644506</c:v>
                </c:pt>
                <c:pt idx="833">
                  <c:v>1.2086152094652878</c:v>
                </c:pt>
                <c:pt idx="834">
                  <c:v>1.2085868548315979</c:v>
                </c:pt>
                <c:pt idx="835">
                  <c:v>1.2085585005633686</c:v>
                </c:pt>
                <c:pt idx="836">
                  <c:v>1.208530146660598</c:v>
                </c:pt>
                <c:pt idx="837">
                  <c:v>1.2085017931232844</c:v>
                </c:pt>
                <c:pt idx="838">
                  <c:v>1.2084734399514261</c:v>
                </c:pt>
                <c:pt idx="839">
                  <c:v>1.2084450871450159</c:v>
                </c:pt>
                <c:pt idx="840">
                  <c:v>1.2084167347040591</c:v>
                </c:pt>
                <c:pt idx="841">
                  <c:v>1.2083883826285451</c:v>
                </c:pt>
                <c:pt idx="842">
                  <c:v>1.2083600309184757</c:v>
                </c:pt>
                <c:pt idx="843">
                  <c:v>1.2083316795738455</c:v>
                </c:pt>
                <c:pt idx="844">
                  <c:v>1.2083033285946563</c:v>
                </c:pt>
                <c:pt idx="845">
                  <c:v>1.2082749779808974</c:v>
                </c:pt>
                <c:pt idx="846">
                  <c:v>1.2082466277325725</c:v>
                </c:pt>
                <c:pt idx="847">
                  <c:v>1.2082182778496762</c:v>
                </c:pt>
                <c:pt idx="848">
                  <c:v>1.2081899283322048</c:v>
                </c:pt>
                <c:pt idx="849">
                  <c:v>1.2081615791801621</c:v>
                </c:pt>
                <c:pt idx="850">
                  <c:v>1.2081332303935337</c:v>
                </c:pt>
                <c:pt idx="851">
                  <c:v>1.2081048819723286</c:v>
                </c:pt>
                <c:pt idx="852">
                  <c:v>1.2080765339165378</c:v>
                </c:pt>
                <c:pt idx="853">
                  <c:v>1.2080481862261596</c:v>
                </c:pt>
                <c:pt idx="854">
                  <c:v>1.2080198389011905</c:v>
                </c:pt>
                <c:pt idx="855">
                  <c:v>1.2079914919416286</c:v>
                </c:pt>
                <c:pt idx="856">
                  <c:v>1.2079631453474722</c:v>
                </c:pt>
                <c:pt idx="857">
                  <c:v>1.2079347991187142</c:v>
                </c:pt>
                <c:pt idx="858">
                  <c:v>1.2079064532553581</c:v>
                </c:pt>
                <c:pt idx="859">
                  <c:v>1.2078781077573986</c:v>
                </c:pt>
                <c:pt idx="860">
                  <c:v>1.207849762624825</c:v>
                </c:pt>
                <c:pt idx="861">
                  <c:v>1.2078214178576463</c:v>
                </c:pt>
                <c:pt idx="862">
                  <c:v>1.2077930734558571</c:v>
                </c:pt>
                <c:pt idx="863">
                  <c:v>1.2077647294194502</c:v>
                </c:pt>
                <c:pt idx="864">
                  <c:v>1.2077363857484258</c:v>
                </c:pt>
                <c:pt idx="865">
                  <c:v>1.2077080424427766</c:v>
                </c:pt>
                <c:pt idx="866">
                  <c:v>1.2076796995025063</c:v>
                </c:pt>
                <c:pt idx="867">
                  <c:v>1.2076513569276131</c:v>
                </c:pt>
                <c:pt idx="868">
                  <c:v>1.2076230147180862</c:v>
                </c:pt>
                <c:pt idx="869">
                  <c:v>1.2075946728739311</c:v>
                </c:pt>
                <c:pt idx="870">
                  <c:v>1.2075663313951353</c:v>
                </c:pt>
                <c:pt idx="871">
                  <c:v>1.2075379902817076</c:v>
                </c:pt>
                <c:pt idx="872">
                  <c:v>1.2075096495336375</c:v>
                </c:pt>
                <c:pt idx="873">
                  <c:v>1.2074813091509213</c:v>
                </c:pt>
                <c:pt idx="874">
                  <c:v>1.2074529691335592</c:v>
                </c:pt>
                <c:pt idx="875">
                  <c:v>1.2074246294815527</c:v>
                </c:pt>
                <c:pt idx="876">
                  <c:v>1.2073962901948967</c:v>
                </c:pt>
                <c:pt idx="877">
                  <c:v>1.2073679512735804</c:v>
                </c:pt>
                <c:pt idx="878">
                  <c:v>1.207339612717611</c:v>
                </c:pt>
                <c:pt idx="879">
                  <c:v>1.2073112745269796</c:v>
                </c:pt>
                <c:pt idx="880">
                  <c:v>1.2072829367016844</c:v>
                </c:pt>
                <c:pt idx="881">
                  <c:v>1.2072545992417236</c:v>
                </c:pt>
                <c:pt idx="882">
                  <c:v>1.2072262621470955</c:v>
                </c:pt>
                <c:pt idx="883">
                  <c:v>1.2071979254178036</c:v>
                </c:pt>
                <c:pt idx="884">
                  <c:v>1.2071695890538248</c:v>
                </c:pt>
                <c:pt idx="885">
                  <c:v>1.2071412530551768</c:v>
                </c:pt>
                <c:pt idx="886">
                  <c:v>1.2071129174218456</c:v>
                </c:pt>
                <c:pt idx="887">
                  <c:v>1.2070845821538363</c:v>
                </c:pt>
                <c:pt idx="888">
                  <c:v>1.2070562472511401</c:v>
                </c:pt>
                <c:pt idx="889">
                  <c:v>1.2070279127137535</c:v>
                </c:pt>
                <c:pt idx="890">
                  <c:v>1.2069995785416783</c:v>
                </c:pt>
                <c:pt idx="891">
                  <c:v>1.2069712447349126</c:v>
                </c:pt>
                <c:pt idx="892">
                  <c:v>1.2069429112934458</c:v>
                </c:pt>
                <c:pt idx="893">
                  <c:v>1.206914578217285</c:v>
                </c:pt>
                <c:pt idx="894">
                  <c:v>1.2068862455064195</c:v>
                </c:pt>
                <c:pt idx="895">
                  <c:v>1.2068579131608548</c:v>
                </c:pt>
                <c:pt idx="896">
                  <c:v>1.2068295811805765</c:v>
                </c:pt>
                <c:pt idx="897">
                  <c:v>1.2068012495655847</c:v>
                </c:pt>
                <c:pt idx="898">
                  <c:v>1.2067729183158864</c:v>
                </c:pt>
                <c:pt idx="899">
                  <c:v>1.2067445874314711</c:v>
                </c:pt>
                <c:pt idx="900">
                  <c:v>1.2067162569123386</c:v>
                </c:pt>
                <c:pt idx="901">
                  <c:v>1.206687926758482</c:v>
                </c:pt>
                <c:pt idx="902">
                  <c:v>1.2066595969699012</c:v>
                </c:pt>
                <c:pt idx="903">
                  <c:v>1.2066312675465909</c:v>
                </c:pt>
                <c:pt idx="904">
                  <c:v>1.2066029384885599</c:v>
                </c:pt>
                <c:pt idx="905">
                  <c:v>1.2065746097957888</c:v>
                </c:pt>
                <c:pt idx="906">
                  <c:v>1.2065462814682828</c:v>
                </c:pt>
                <c:pt idx="907">
                  <c:v>1.2065179535060437</c:v>
                </c:pt>
                <c:pt idx="908">
                  <c:v>1.2064896259090592</c:v>
                </c:pt>
                <c:pt idx="909">
                  <c:v>1.2064612986773273</c:v>
                </c:pt>
                <c:pt idx="910">
                  <c:v>1.2064329718108588</c:v>
                </c:pt>
                <c:pt idx="911">
                  <c:v>1.206404645309636</c:v>
                </c:pt>
                <c:pt idx="912">
                  <c:v>1.2063763191736641</c:v>
                </c:pt>
                <c:pt idx="913">
                  <c:v>1.2063479934029324</c:v>
                </c:pt>
                <c:pt idx="914">
                  <c:v>1.2063196679974499</c:v>
                </c:pt>
                <c:pt idx="915">
                  <c:v>1.2062913429572024</c:v>
                </c:pt>
                <c:pt idx="916">
                  <c:v>1.206263018282197</c:v>
                </c:pt>
                <c:pt idx="917">
                  <c:v>1.2062346939724211</c:v>
                </c:pt>
                <c:pt idx="918">
                  <c:v>1.2062063700278749</c:v>
                </c:pt>
                <c:pt idx="919">
                  <c:v>1.2061780464485565</c:v>
                </c:pt>
                <c:pt idx="920">
                  <c:v>1.2061497232344713</c:v>
                </c:pt>
                <c:pt idx="921">
                  <c:v>1.2061214003856033</c:v>
                </c:pt>
                <c:pt idx="922">
                  <c:v>1.2060930779019579</c:v>
                </c:pt>
                <c:pt idx="923">
                  <c:v>1.2060647557835278</c:v>
                </c:pt>
                <c:pt idx="924">
                  <c:v>1.2060364340303167</c:v>
                </c:pt>
                <c:pt idx="925">
                  <c:v>1.2060081126423103</c:v>
                </c:pt>
                <c:pt idx="926">
                  <c:v>1.2059797916195159</c:v>
                </c:pt>
                <c:pt idx="927">
                  <c:v>1.2059514709619279</c:v>
                </c:pt>
                <c:pt idx="928">
                  <c:v>1.2059231506695394</c:v>
                </c:pt>
                <c:pt idx="929">
                  <c:v>1.2058948307423591</c:v>
                </c:pt>
                <c:pt idx="930">
                  <c:v>1.2058665111803748</c:v>
                </c:pt>
                <c:pt idx="931">
                  <c:v>1.2058381919835846</c:v>
                </c:pt>
                <c:pt idx="932">
                  <c:v>1.2058098731519884</c:v>
                </c:pt>
                <c:pt idx="933">
                  <c:v>1.2057815546855757</c:v>
                </c:pt>
                <c:pt idx="934">
                  <c:v>1.2057532365843571</c:v>
                </c:pt>
                <c:pt idx="935">
                  <c:v>1.2057249188483166</c:v>
                </c:pt>
                <c:pt idx="936">
                  <c:v>1.2056966014774559</c:v>
                </c:pt>
                <c:pt idx="937">
                  <c:v>1.2056682844717805</c:v>
                </c:pt>
                <c:pt idx="938">
                  <c:v>1.2056399678312761</c:v>
                </c:pt>
                <c:pt idx="939">
                  <c:v>1.2056116515559463</c:v>
                </c:pt>
                <c:pt idx="940">
                  <c:v>1.2055833356457857</c:v>
                </c:pt>
                <c:pt idx="941">
                  <c:v>1.205555020100789</c:v>
                </c:pt>
                <c:pt idx="942">
                  <c:v>1.2055267049209579</c:v>
                </c:pt>
                <c:pt idx="943">
                  <c:v>1.2054983901062961</c:v>
                </c:pt>
                <c:pt idx="944">
                  <c:v>1.2054700756567804</c:v>
                </c:pt>
                <c:pt idx="945">
                  <c:v>1.2054417615724304</c:v>
                </c:pt>
                <c:pt idx="946">
                  <c:v>1.2054134478532301</c:v>
                </c:pt>
                <c:pt idx="947">
                  <c:v>1.2053851344991795</c:v>
                </c:pt>
                <c:pt idx="948">
                  <c:v>1.2053568215102803</c:v>
                </c:pt>
                <c:pt idx="949">
                  <c:v>1.205328508886522</c:v>
                </c:pt>
                <c:pt idx="950">
                  <c:v>1.2053001966279133</c:v>
                </c:pt>
                <c:pt idx="951">
                  <c:v>1.2052718847344348</c:v>
                </c:pt>
                <c:pt idx="952">
                  <c:v>1.2052435732060953</c:v>
                </c:pt>
                <c:pt idx="953">
                  <c:v>1.205215262042886</c:v>
                </c:pt>
                <c:pt idx="954">
                  <c:v>1.2051869512448103</c:v>
                </c:pt>
                <c:pt idx="955">
                  <c:v>1.2051586408118684</c:v>
                </c:pt>
                <c:pt idx="956">
                  <c:v>1.205130330744046</c:v>
                </c:pt>
                <c:pt idx="957">
                  <c:v>1.2051020210413466</c:v>
                </c:pt>
                <c:pt idx="958">
                  <c:v>1.2050737117037684</c:v>
                </c:pt>
                <c:pt idx="959">
                  <c:v>1.2050454027313062</c:v>
                </c:pt>
                <c:pt idx="960">
                  <c:v>1.2050170941239564</c:v>
                </c:pt>
                <c:pt idx="961">
                  <c:v>1.2049887858817208</c:v>
                </c:pt>
                <c:pt idx="962">
                  <c:v>1.2049604780045939</c:v>
                </c:pt>
                <c:pt idx="963">
                  <c:v>1.2049321704925724</c:v>
                </c:pt>
                <c:pt idx="964">
                  <c:v>1.2049038633456526</c:v>
                </c:pt>
                <c:pt idx="965">
                  <c:v>1.2048755565638345</c:v>
                </c:pt>
                <c:pt idx="966">
                  <c:v>1.204847250147111</c:v>
                </c:pt>
                <c:pt idx="967">
                  <c:v>1.204818944095484</c:v>
                </c:pt>
                <c:pt idx="968">
                  <c:v>1.2047906384089497</c:v>
                </c:pt>
                <c:pt idx="969">
                  <c:v>1.204762333087503</c:v>
                </c:pt>
                <c:pt idx="970">
                  <c:v>1.2047340281311421</c:v>
                </c:pt>
                <c:pt idx="971">
                  <c:v>1.2047057235398686</c:v>
                </c:pt>
                <c:pt idx="972">
                  <c:v>1.2046774193136702</c:v>
                </c:pt>
                <c:pt idx="973">
                  <c:v>1.2046491154525576</c:v>
                </c:pt>
                <c:pt idx="974">
                  <c:v>1.2046208119565183</c:v>
                </c:pt>
                <c:pt idx="975">
                  <c:v>1.2045925088255416</c:v>
                </c:pt>
                <c:pt idx="976">
                  <c:v>1.2045642060596435</c:v>
                </c:pt>
                <c:pt idx="977">
                  <c:v>1.2045359036588081</c:v>
                </c:pt>
                <c:pt idx="978">
                  <c:v>1.2045076016230389</c:v>
                </c:pt>
                <c:pt idx="979">
                  <c:v>1.2044792999523342</c:v>
                </c:pt>
                <c:pt idx="980">
                  <c:v>1.2044509986466778</c:v>
                </c:pt>
                <c:pt idx="981">
                  <c:v>1.2044226977060823</c:v>
                </c:pt>
                <c:pt idx="982">
                  <c:v>1.2043943971305406</c:v>
                </c:pt>
                <c:pt idx="983">
                  <c:v>1.2043660969200491</c:v>
                </c:pt>
                <c:pt idx="984">
                  <c:v>1.204337797074599</c:v>
                </c:pt>
                <c:pt idx="985">
                  <c:v>1.2043094975942044</c:v>
                </c:pt>
                <c:pt idx="986">
                  <c:v>1.2042811984788404</c:v>
                </c:pt>
                <c:pt idx="987">
                  <c:v>1.2042528997285213</c:v>
                </c:pt>
                <c:pt idx="988">
                  <c:v>1.2042246013432365</c:v>
                </c:pt>
                <c:pt idx="989">
                  <c:v>1.2041963033229859</c:v>
                </c:pt>
                <c:pt idx="990">
                  <c:v>1.2041680056677624</c:v>
                </c:pt>
                <c:pt idx="991">
                  <c:v>1.2041397083775713</c:v>
                </c:pt>
                <c:pt idx="992">
                  <c:v>1.2041114114524039</c:v>
                </c:pt>
                <c:pt idx="993">
                  <c:v>1.2040831148922564</c:v>
                </c:pt>
                <c:pt idx="994">
                  <c:v>1.2040548186971272</c:v>
                </c:pt>
                <c:pt idx="995">
                  <c:v>1.2040265228670144</c:v>
                </c:pt>
                <c:pt idx="996">
                  <c:v>1.2039982274019181</c:v>
                </c:pt>
                <c:pt idx="997">
                  <c:v>1.2039699323018294</c:v>
                </c:pt>
                <c:pt idx="998">
                  <c:v>1.2039416375667535</c:v>
                </c:pt>
                <c:pt idx="999">
                  <c:v>1.20391334319668</c:v>
                </c:pt>
                <c:pt idx="1000">
                  <c:v>1.2038850491916122</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33.500000000000185</c:v>
                </c:pt>
                <c:pt idx="380">
                  <c:v>33.600000000000186</c:v>
                </c:pt>
                <c:pt idx="381">
                  <c:v>33.700000000000188</c:v>
                </c:pt>
                <c:pt idx="382">
                  <c:v>33.800000000000189</c:v>
                </c:pt>
                <c:pt idx="383">
                  <c:v>33.90000000000019</c:v>
                </c:pt>
                <c:pt idx="384">
                  <c:v>34.000000000000192</c:v>
                </c:pt>
                <c:pt idx="385">
                  <c:v>34.100000000000193</c:v>
                </c:pt>
                <c:pt idx="386">
                  <c:v>34.200000000000195</c:v>
                </c:pt>
                <c:pt idx="387">
                  <c:v>34.300000000000196</c:v>
                </c:pt>
                <c:pt idx="388">
                  <c:v>34.300100000000199</c:v>
                </c:pt>
                <c:pt idx="389">
                  <c:v>34.300200000000203</c:v>
                </c:pt>
                <c:pt idx="390">
                  <c:v>34.300300000000206</c:v>
                </c:pt>
                <c:pt idx="391">
                  <c:v>34.300400000000209</c:v>
                </c:pt>
                <c:pt idx="392">
                  <c:v>34.300500000000213</c:v>
                </c:pt>
                <c:pt idx="393">
                  <c:v>34.300600000000216</c:v>
                </c:pt>
                <c:pt idx="394">
                  <c:v>34.300700000000219</c:v>
                </c:pt>
                <c:pt idx="395">
                  <c:v>34.300800000000223</c:v>
                </c:pt>
                <c:pt idx="396">
                  <c:v>34.300900000000226</c:v>
                </c:pt>
                <c:pt idx="397">
                  <c:v>34.301000000000229</c:v>
                </c:pt>
                <c:pt idx="398">
                  <c:v>34.301100000000233</c:v>
                </c:pt>
                <c:pt idx="399">
                  <c:v>34.301200000000236</c:v>
                </c:pt>
                <c:pt idx="400">
                  <c:v>34.301300000000239</c:v>
                </c:pt>
                <c:pt idx="401">
                  <c:v>34.301400000000243</c:v>
                </c:pt>
                <c:pt idx="402">
                  <c:v>34.301500000000246</c:v>
                </c:pt>
                <c:pt idx="403">
                  <c:v>34.301600000000249</c:v>
                </c:pt>
                <c:pt idx="404">
                  <c:v>34.301700000000253</c:v>
                </c:pt>
                <c:pt idx="405">
                  <c:v>34.301800000000256</c:v>
                </c:pt>
                <c:pt idx="406">
                  <c:v>34.301900000000259</c:v>
                </c:pt>
                <c:pt idx="407">
                  <c:v>34.302000000000263</c:v>
                </c:pt>
                <c:pt idx="408">
                  <c:v>34.302100000000266</c:v>
                </c:pt>
                <c:pt idx="409">
                  <c:v>34.302200000000269</c:v>
                </c:pt>
                <c:pt idx="410">
                  <c:v>34.302300000000272</c:v>
                </c:pt>
                <c:pt idx="411">
                  <c:v>34.302400000000276</c:v>
                </c:pt>
                <c:pt idx="412">
                  <c:v>34.302500000000279</c:v>
                </c:pt>
                <c:pt idx="413">
                  <c:v>34.302600000000282</c:v>
                </c:pt>
                <c:pt idx="414">
                  <c:v>34.302700000000286</c:v>
                </c:pt>
                <c:pt idx="415">
                  <c:v>34.302800000000289</c:v>
                </c:pt>
                <c:pt idx="416">
                  <c:v>34.302900000000292</c:v>
                </c:pt>
                <c:pt idx="417">
                  <c:v>34.303000000000296</c:v>
                </c:pt>
                <c:pt idx="418">
                  <c:v>34.303100000000299</c:v>
                </c:pt>
                <c:pt idx="419">
                  <c:v>34.303200000000302</c:v>
                </c:pt>
                <c:pt idx="420">
                  <c:v>34.303300000000306</c:v>
                </c:pt>
                <c:pt idx="421">
                  <c:v>34.303400000000309</c:v>
                </c:pt>
                <c:pt idx="422">
                  <c:v>34.303500000000312</c:v>
                </c:pt>
                <c:pt idx="423">
                  <c:v>34.303600000000316</c:v>
                </c:pt>
                <c:pt idx="424">
                  <c:v>34.303700000000319</c:v>
                </c:pt>
                <c:pt idx="425">
                  <c:v>34.303800000000322</c:v>
                </c:pt>
                <c:pt idx="426">
                  <c:v>34.303900000000326</c:v>
                </c:pt>
                <c:pt idx="427">
                  <c:v>34.304000000000329</c:v>
                </c:pt>
                <c:pt idx="428">
                  <c:v>34.304100000000332</c:v>
                </c:pt>
                <c:pt idx="429">
                  <c:v>34.304200000000336</c:v>
                </c:pt>
                <c:pt idx="430">
                  <c:v>34.304300000000339</c:v>
                </c:pt>
                <c:pt idx="431">
                  <c:v>34.304400000000342</c:v>
                </c:pt>
                <c:pt idx="432">
                  <c:v>34.304500000000345</c:v>
                </c:pt>
                <c:pt idx="433">
                  <c:v>34.304600000000349</c:v>
                </c:pt>
                <c:pt idx="434">
                  <c:v>34.304700000000352</c:v>
                </c:pt>
                <c:pt idx="435">
                  <c:v>34.304800000000355</c:v>
                </c:pt>
                <c:pt idx="436">
                  <c:v>34.304900000000359</c:v>
                </c:pt>
                <c:pt idx="437">
                  <c:v>34.305000000000362</c:v>
                </c:pt>
                <c:pt idx="438">
                  <c:v>34.305100000000365</c:v>
                </c:pt>
                <c:pt idx="439">
                  <c:v>34.305200000000369</c:v>
                </c:pt>
                <c:pt idx="440">
                  <c:v>34.305300000000372</c:v>
                </c:pt>
                <c:pt idx="441">
                  <c:v>34.305400000000375</c:v>
                </c:pt>
                <c:pt idx="442">
                  <c:v>34.305500000000379</c:v>
                </c:pt>
                <c:pt idx="443">
                  <c:v>34.305600000000382</c:v>
                </c:pt>
                <c:pt idx="444">
                  <c:v>34.305700000000385</c:v>
                </c:pt>
                <c:pt idx="445">
                  <c:v>34.305800000000389</c:v>
                </c:pt>
                <c:pt idx="446">
                  <c:v>34.305900000000392</c:v>
                </c:pt>
                <c:pt idx="447">
                  <c:v>34.306000000000395</c:v>
                </c:pt>
                <c:pt idx="448">
                  <c:v>34.306100000000399</c:v>
                </c:pt>
                <c:pt idx="449">
                  <c:v>34.306200000000402</c:v>
                </c:pt>
                <c:pt idx="450">
                  <c:v>34.306300000000405</c:v>
                </c:pt>
                <c:pt idx="451">
                  <c:v>34.306400000000409</c:v>
                </c:pt>
                <c:pt idx="452">
                  <c:v>34.306500000000412</c:v>
                </c:pt>
                <c:pt idx="453">
                  <c:v>34.306600000000415</c:v>
                </c:pt>
                <c:pt idx="454">
                  <c:v>34.306700000000419</c:v>
                </c:pt>
                <c:pt idx="455">
                  <c:v>34.306800000000422</c:v>
                </c:pt>
                <c:pt idx="456">
                  <c:v>34.306900000000425</c:v>
                </c:pt>
                <c:pt idx="457">
                  <c:v>34.307000000000428</c:v>
                </c:pt>
                <c:pt idx="458">
                  <c:v>34.307100000000432</c:v>
                </c:pt>
                <c:pt idx="459">
                  <c:v>34.307200000000435</c:v>
                </c:pt>
                <c:pt idx="460">
                  <c:v>34.307300000000438</c:v>
                </c:pt>
                <c:pt idx="461">
                  <c:v>34.307400000000442</c:v>
                </c:pt>
                <c:pt idx="462">
                  <c:v>34.307500000000445</c:v>
                </c:pt>
                <c:pt idx="463">
                  <c:v>34.307600000000448</c:v>
                </c:pt>
                <c:pt idx="464">
                  <c:v>34.307700000000452</c:v>
                </c:pt>
                <c:pt idx="465">
                  <c:v>34.307800000000455</c:v>
                </c:pt>
                <c:pt idx="466">
                  <c:v>34.307900000000458</c:v>
                </c:pt>
                <c:pt idx="467">
                  <c:v>34.308000000000462</c:v>
                </c:pt>
                <c:pt idx="468">
                  <c:v>34.308100000000465</c:v>
                </c:pt>
                <c:pt idx="469">
                  <c:v>34.308200000000468</c:v>
                </c:pt>
                <c:pt idx="470">
                  <c:v>34.308300000000472</c:v>
                </c:pt>
                <c:pt idx="471">
                  <c:v>34.308400000000475</c:v>
                </c:pt>
                <c:pt idx="472">
                  <c:v>34.308500000000478</c:v>
                </c:pt>
                <c:pt idx="473">
                  <c:v>34.308600000000482</c:v>
                </c:pt>
                <c:pt idx="474">
                  <c:v>34.308700000000485</c:v>
                </c:pt>
                <c:pt idx="475">
                  <c:v>34.308800000000488</c:v>
                </c:pt>
                <c:pt idx="476">
                  <c:v>34.308900000000492</c:v>
                </c:pt>
                <c:pt idx="477">
                  <c:v>34.309000000000495</c:v>
                </c:pt>
                <c:pt idx="478">
                  <c:v>34.309100000000498</c:v>
                </c:pt>
                <c:pt idx="479">
                  <c:v>34.309200000000502</c:v>
                </c:pt>
                <c:pt idx="480">
                  <c:v>34.309300000000505</c:v>
                </c:pt>
                <c:pt idx="481">
                  <c:v>34.309400000000508</c:v>
                </c:pt>
                <c:pt idx="482">
                  <c:v>34.309500000000511</c:v>
                </c:pt>
                <c:pt idx="483">
                  <c:v>34.309600000000515</c:v>
                </c:pt>
                <c:pt idx="484">
                  <c:v>34.309700000000518</c:v>
                </c:pt>
                <c:pt idx="485">
                  <c:v>34.309800000000521</c:v>
                </c:pt>
                <c:pt idx="486">
                  <c:v>34.309900000000525</c:v>
                </c:pt>
                <c:pt idx="487">
                  <c:v>34.310000000000528</c:v>
                </c:pt>
                <c:pt idx="488">
                  <c:v>34.310100000000531</c:v>
                </c:pt>
                <c:pt idx="489">
                  <c:v>34.310200000000535</c:v>
                </c:pt>
                <c:pt idx="490">
                  <c:v>34.310300000000538</c:v>
                </c:pt>
                <c:pt idx="491">
                  <c:v>34.310400000000541</c:v>
                </c:pt>
                <c:pt idx="492">
                  <c:v>34.310500000000545</c:v>
                </c:pt>
                <c:pt idx="493">
                  <c:v>34.310600000000548</c:v>
                </c:pt>
                <c:pt idx="494">
                  <c:v>34.310700000000551</c:v>
                </c:pt>
                <c:pt idx="495">
                  <c:v>34.310800000000555</c:v>
                </c:pt>
                <c:pt idx="496">
                  <c:v>34.310900000000558</c:v>
                </c:pt>
                <c:pt idx="497">
                  <c:v>34.311000000000561</c:v>
                </c:pt>
                <c:pt idx="498">
                  <c:v>34.311100000000565</c:v>
                </c:pt>
                <c:pt idx="499">
                  <c:v>34.311200000000568</c:v>
                </c:pt>
                <c:pt idx="500">
                  <c:v>34.311300000000571</c:v>
                </c:pt>
                <c:pt idx="501">
                  <c:v>34.311400000000575</c:v>
                </c:pt>
                <c:pt idx="502">
                  <c:v>34.311500000000578</c:v>
                </c:pt>
                <c:pt idx="503">
                  <c:v>34.311600000000581</c:v>
                </c:pt>
                <c:pt idx="504">
                  <c:v>34.311700000000585</c:v>
                </c:pt>
                <c:pt idx="505">
                  <c:v>34.311800000000588</c:v>
                </c:pt>
                <c:pt idx="506">
                  <c:v>34.311900000000591</c:v>
                </c:pt>
                <c:pt idx="507">
                  <c:v>34.312000000000594</c:v>
                </c:pt>
                <c:pt idx="508">
                  <c:v>34.312100000000598</c:v>
                </c:pt>
                <c:pt idx="509">
                  <c:v>34.312200000000601</c:v>
                </c:pt>
                <c:pt idx="510">
                  <c:v>34.312300000000604</c:v>
                </c:pt>
                <c:pt idx="511">
                  <c:v>34.312400000000608</c:v>
                </c:pt>
                <c:pt idx="512">
                  <c:v>34.312500000000611</c:v>
                </c:pt>
                <c:pt idx="513">
                  <c:v>34.312600000000614</c:v>
                </c:pt>
                <c:pt idx="514">
                  <c:v>34.312700000000618</c:v>
                </c:pt>
                <c:pt idx="515">
                  <c:v>34.312800000000621</c:v>
                </c:pt>
                <c:pt idx="516">
                  <c:v>34.312900000000624</c:v>
                </c:pt>
                <c:pt idx="517">
                  <c:v>34.313000000000628</c:v>
                </c:pt>
                <c:pt idx="518">
                  <c:v>34.313100000000631</c:v>
                </c:pt>
                <c:pt idx="519">
                  <c:v>34.313200000000634</c:v>
                </c:pt>
                <c:pt idx="520">
                  <c:v>34.313300000000638</c:v>
                </c:pt>
                <c:pt idx="521">
                  <c:v>34.313400000000641</c:v>
                </c:pt>
                <c:pt idx="522">
                  <c:v>34.313500000000644</c:v>
                </c:pt>
                <c:pt idx="523">
                  <c:v>34.313600000000648</c:v>
                </c:pt>
                <c:pt idx="524">
                  <c:v>34.313700000000651</c:v>
                </c:pt>
                <c:pt idx="525">
                  <c:v>34.313800000000654</c:v>
                </c:pt>
                <c:pt idx="526">
                  <c:v>34.313900000000658</c:v>
                </c:pt>
                <c:pt idx="527">
                  <c:v>34.314000000000661</c:v>
                </c:pt>
                <c:pt idx="528">
                  <c:v>34.314100000000664</c:v>
                </c:pt>
                <c:pt idx="529">
                  <c:v>34.314200000000668</c:v>
                </c:pt>
                <c:pt idx="530">
                  <c:v>34.314300000000671</c:v>
                </c:pt>
                <c:pt idx="531">
                  <c:v>34.314400000000674</c:v>
                </c:pt>
                <c:pt idx="532">
                  <c:v>34.314500000000677</c:v>
                </c:pt>
                <c:pt idx="533">
                  <c:v>34.314600000000681</c:v>
                </c:pt>
                <c:pt idx="534">
                  <c:v>34.314700000000684</c:v>
                </c:pt>
                <c:pt idx="535">
                  <c:v>34.314800000000687</c:v>
                </c:pt>
                <c:pt idx="536">
                  <c:v>34.314900000000691</c:v>
                </c:pt>
                <c:pt idx="537">
                  <c:v>34.315000000000694</c:v>
                </c:pt>
                <c:pt idx="538">
                  <c:v>34.315100000000697</c:v>
                </c:pt>
                <c:pt idx="539">
                  <c:v>34.315200000000701</c:v>
                </c:pt>
                <c:pt idx="540">
                  <c:v>34.315300000000704</c:v>
                </c:pt>
                <c:pt idx="541">
                  <c:v>34.315400000000707</c:v>
                </c:pt>
                <c:pt idx="542">
                  <c:v>34.315500000000711</c:v>
                </c:pt>
                <c:pt idx="543">
                  <c:v>34.315600000000714</c:v>
                </c:pt>
                <c:pt idx="544">
                  <c:v>34.315700000000717</c:v>
                </c:pt>
                <c:pt idx="545">
                  <c:v>34.315800000000721</c:v>
                </c:pt>
                <c:pt idx="546">
                  <c:v>34.315900000000724</c:v>
                </c:pt>
                <c:pt idx="547">
                  <c:v>34.316000000000727</c:v>
                </c:pt>
                <c:pt idx="548">
                  <c:v>34.316100000000731</c:v>
                </c:pt>
                <c:pt idx="549">
                  <c:v>34.316200000000734</c:v>
                </c:pt>
                <c:pt idx="550">
                  <c:v>34.316300000000737</c:v>
                </c:pt>
                <c:pt idx="551">
                  <c:v>34.316400000000741</c:v>
                </c:pt>
                <c:pt idx="552">
                  <c:v>34.316500000000744</c:v>
                </c:pt>
                <c:pt idx="553">
                  <c:v>34.316600000000747</c:v>
                </c:pt>
                <c:pt idx="554">
                  <c:v>34.31670000000075</c:v>
                </c:pt>
                <c:pt idx="555">
                  <c:v>34.316800000000754</c:v>
                </c:pt>
                <c:pt idx="556">
                  <c:v>34.316900000000757</c:v>
                </c:pt>
                <c:pt idx="557">
                  <c:v>34.31700000000076</c:v>
                </c:pt>
                <c:pt idx="558">
                  <c:v>34.317100000000764</c:v>
                </c:pt>
                <c:pt idx="559">
                  <c:v>34.317200000000767</c:v>
                </c:pt>
                <c:pt idx="560">
                  <c:v>34.31730000000077</c:v>
                </c:pt>
                <c:pt idx="561">
                  <c:v>34.317400000000774</c:v>
                </c:pt>
                <c:pt idx="562">
                  <c:v>34.317500000000777</c:v>
                </c:pt>
                <c:pt idx="563">
                  <c:v>34.31760000000078</c:v>
                </c:pt>
                <c:pt idx="564">
                  <c:v>34.317700000000784</c:v>
                </c:pt>
                <c:pt idx="565">
                  <c:v>34.317800000000787</c:v>
                </c:pt>
                <c:pt idx="566">
                  <c:v>34.31790000000079</c:v>
                </c:pt>
                <c:pt idx="567">
                  <c:v>34.318000000000794</c:v>
                </c:pt>
                <c:pt idx="568">
                  <c:v>34.318100000000797</c:v>
                </c:pt>
                <c:pt idx="569">
                  <c:v>34.3182000000008</c:v>
                </c:pt>
                <c:pt idx="570">
                  <c:v>34.318300000000804</c:v>
                </c:pt>
                <c:pt idx="571">
                  <c:v>34.318400000000807</c:v>
                </c:pt>
                <c:pt idx="572">
                  <c:v>34.31850000000081</c:v>
                </c:pt>
                <c:pt idx="573">
                  <c:v>34.318600000000814</c:v>
                </c:pt>
                <c:pt idx="574">
                  <c:v>34.318700000000817</c:v>
                </c:pt>
                <c:pt idx="575">
                  <c:v>34.31880000000082</c:v>
                </c:pt>
                <c:pt idx="576">
                  <c:v>34.318900000000824</c:v>
                </c:pt>
                <c:pt idx="577">
                  <c:v>34.319000000000827</c:v>
                </c:pt>
                <c:pt idx="578">
                  <c:v>34.31910000000083</c:v>
                </c:pt>
                <c:pt idx="579">
                  <c:v>34.319200000000833</c:v>
                </c:pt>
                <c:pt idx="580">
                  <c:v>34.319300000000837</c:v>
                </c:pt>
                <c:pt idx="581">
                  <c:v>34.31940000000084</c:v>
                </c:pt>
                <c:pt idx="582">
                  <c:v>34.319500000000843</c:v>
                </c:pt>
                <c:pt idx="583">
                  <c:v>34.319600000000847</c:v>
                </c:pt>
                <c:pt idx="584">
                  <c:v>34.31970000000085</c:v>
                </c:pt>
                <c:pt idx="585">
                  <c:v>34.319800000000853</c:v>
                </c:pt>
                <c:pt idx="586">
                  <c:v>34.319900000000857</c:v>
                </c:pt>
                <c:pt idx="587">
                  <c:v>34.32000000000086</c:v>
                </c:pt>
                <c:pt idx="588">
                  <c:v>34.320100000000863</c:v>
                </c:pt>
                <c:pt idx="589">
                  <c:v>34.320200000000867</c:v>
                </c:pt>
                <c:pt idx="590">
                  <c:v>34.32030000000087</c:v>
                </c:pt>
                <c:pt idx="591">
                  <c:v>34.320400000000873</c:v>
                </c:pt>
                <c:pt idx="592">
                  <c:v>34.320500000000877</c:v>
                </c:pt>
                <c:pt idx="593">
                  <c:v>34.32060000000088</c:v>
                </c:pt>
                <c:pt idx="594">
                  <c:v>34.320700000000883</c:v>
                </c:pt>
                <c:pt idx="595">
                  <c:v>34.320800000000887</c:v>
                </c:pt>
                <c:pt idx="596">
                  <c:v>34.32090000000089</c:v>
                </c:pt>
                <c:pt idx="597">
                  <c:v>34.321000000000893</c:v>
                </c:pt>
                <c:pt idx="598">
                  <c:v>34.321100000000897</c:v>
                </c:pt>
                <c:pt idx="599">
                  <c:v>34.3212000000009</c:v>
                </c:pt>
                <c:pt idx="600">
                  <c:v>34.321300000000903</c:v>
                </c:pt>
                <c:pt idx="601">
                  <c:v>34.321400000000907</c:v>
                </c:pt>
                <c:pt idx="602">
                  <c:v>34.32150000000091</c:v>
                </c:pt>
                <c:pt idx="603">
                  <c:v>34.321600000000913</c:v>
                </c:pt>
                <c:pt idx="604">
                  <c:v>34.321700000000916</c:v>
                </c:pt>
                <c:pt idx="605">
                  <c:v>34.32180000000092</c:v>
                </c:pt>
                <c:pt idx="606">
                  <c:v>34.321900000000923</c:v>
                </c:pt>
                <c:pt idx="607">
                  <c:v>34.322000000000926</c:v>
                </c:pt>
                <c:pt idx="608">
                  <c:v>34.32210000000093</c:v>
                </c:pt>
                <c:pt idx="609">
                  <c:v>34.322200000000933</c:v>
                </c:pt>
                <c:pt idx="610">
                  <c:v>34.322300000000936</c:v>
                </c:pt>
                <c:pt idx="611">
                  <c:v>34.32240000000094</c:v>
                </c:pt>
                <c:pt idx="612">
                  <c:v>34.322500000000943</c:v>
                </c:pt>
                <c:pt idx="613">
                  <c:v>34.322600000000946</c:v>
                </c:pt>
                <c:pt idx="614">
                  <c:v>34.32270000000095</c:v>
                </c:pt>
                <c:pt idx="615">
                  <c:v>34.322800000000953</c:v>
                </c:pt>
                <c:pt idx="616">
                  <c:v>34.322900000000956</c:v>
                </c:pt>
                <c:pt idx="617">
                  <c:v>34.32300000000096</c:v>
                </c:pt>
                <c:pt idx="618">
                  <c:v>34.323100000000963</c:v>
                </c:pt>
                <c:pt idx="619">
                  <c:v>34.323200000000966</c:v>
                </c:pt>
                <c:pt idx="620">
                  <c:v>34.32330000000097</c:v>
                </c:pt>
                <c:pt idx="621">
                  <c:v>34.323400000000973</c:v>
                </c:pt>
                <c:pt idx="622">
                  <c:v>34.323500000000976</c:v>
                </c:pt>
                <c:pt idx="623">
                  <c:v>34.32360000000098</c:v>
                </c:pt>
                <c:pt idx="624">
                  <c:v>34.323700000000983</c:v>
                </c:pt>
                <c:pt idx="625">
                  <c:v>34.323800000000986</c:v>
                </c:pt>
                <c:pt idx="626">
                  <c:v>34.32390000000099</c:v>
                </c:pt>
                <c:pt idx="627">
                  <c:v>34.324000000000993</c:v>
                </c:pt>
                <c:pt idx="628">
                  <c:v>34.324100000000996</c:v>
                </c:pt>
                <c:pt idx="629">
                  <c:v>34.324200000000999</c:v>
                </c:pt>
                <c:pt idx="630">
                  <c:v>34.324300000001003</c:v>
                </c:pt>
                <c:pt idx="631">
                  <c:v>34.324400000001006</c:v>
                </c:pt>
                <c:pt idx="632">
                  <c:v>34.324500000001009</c:v>
                </c:pt>
                <c:pt idx="633">
                  <c:v>34.324600000001013</c:v>
                </c:pt>
                <c:pt idx="634">
                  <c:v>34.324700000001016</c:v>
                </c:pt>
                <c:pt idx="635">
                  <c:v>34.324800000001019</c:v>
                </c:pt>
                <c:pt idx="636">
                  <c:v>34.324900000001023</c:v>
                </c:pt>
                <c:pt idx="637">
                  <c:v>34.325000000001026</c:v>
                </c:pt>
                <c:pt idx="638">
                  <c:v>34.325100000001029</c:v>
                </c:pt>
                <c:pt idx="639">
                  <c:v>34.325200000001033</c:v>
                </c:pt>
                <c:pt idx="640">
                  <c:v>34.325300000001036</c:v>
                </c:pt>
                <c:pt idx="641">
                  <c:v>34.325400000001039</c:v>
                </c:pt>
                <c:pt idx="642">
                  <c:v>34.325500000001043</c:v>
                </c:pt>
                <c:pt idx="643">
                  <c:v>34.325600000001046</c:v>
                </c:pt>
                <c:pt idx="644">
                  <c:v>34.325700000001049</c:v>
                </c:pt>
                <c:pt idx="645">
                  <c:v>34.325800000001053</c:v>
                </c:pt>
                <c:pt idx="646">
                  <c:v>34.325900000001056</c:v>
                </c:pt>
                <c:pt idx="647">
                  <c:v>34.326000000001059</c:v>
                </c:pt>
                <c:pt idx="648">
                  <c:v>34.326100000001063</c:v>
                </c:pt>
                <c:pt idx="649">
                  <c:v>34.326200000001066</c:v>
                </c:pt>
                <c:pt idx="650">
                  <c:v>34.326300000001069</c:v>
                </c:pt>
                <c:pt idx="651">
                  <c:v>34.326400000001072</c:v>
                </c:pt>
                <c:pt idx="652">
                  <c:v>34.326500000001076</c:v>
                </c:pt>
                <c:pt idx="653">
                  <c:v>34.326600000001079</c:v>
                </c:pt>
                <c:pt idx="654">
                  <c:v>34.326700000001082</c:v>
                </c:pt>
                <c:pt idx="655">
                  <c:v>34.326800000001086</c:v>
                </c:pt>
                <c:pt idx="656">
                  <c:v>34.326900000001089</c:v>
                </c:pt>
                <c:pt idx="657">
                  <c:v>34.327000000001092</c:v>
                </c:pt>
                <c:pt idx="658">
                  <c:v>34.327100000001096</c:v>
                </c:pt>
                <c:pt idx="659">
                  <c:v>34.327200000001099</c:v>
                </c:pt>
                <c:pt idx="660">
                  <c:v>34.327300000001102</c:v>
                </c:pt>
                <c:pt idx="661">
                  <c:v>34.327400000001106</c:v>
                </c:pt>
                <c:pt idx="662">
                  <c:v>34.327500000001109</c:v>
                </c:pt>
                <c:pt idx="663">
                  <c:v>34.327600000001112</c:v>
                </c:pt>
                <c:pt idx="664">
                  <c:v>34.327700000001116</c:v>
                </c:pt>
                <c:pt idx="665">
                  <c:v>34.327800000001119</c:v>
                </c:pt>
                <c:pt idx="666">
                  <c:v>34.327900000001122</c:v>
                </c:pt>
                <c:pt idx="667">
                  <c:v>34.328000000001126</c:v>
                </c:pt>
                <c:pt idx="668">
                  <c:v>34.328100000001129</c:v>
                </c:pt>
                <c:pt idx="669">
                  <c:v>34.328200000001132</c:v>
                </c:pt>
                <c:pt idx="670">
                  <c:v>34.328300000001136</c:v>
                </c:pt>
                <c:pt idx="671">
                  <c:v>34.328400000001139</c:v>
                </c:pt>
                <c:pt idx="672">
                  <c:v>34.328500000001142</c:v>
                </c:pt>
                <c:pt idx="673">
                  <c:v>34.328600000001146</c:v>
                </c:pt>
                <c:pt idx="674">
                  <c:v>34.328700000001149</c:v>
                </c:pt>
                <c:pt idx="675">
                  <c:v>34.328800000001152</c:v>
                </c:pt>
                <c:pt idx="676">
                  <c:v>34.328900000001155</c:v>
                </c:pt>
                <c:pt idx="677">
                  <c:v>34.329000000001159</c:v>
                </c:pt>
                <c:pt idx="678">
                  <c:v>34.329100000001162</c:v>
                </c:pt>
                <c:pt idx="679">
                  <c:v>34.329200000001165</c:v>
                </c:pt>
                <c:pt idx="680">
                  <c:v>34.329300000001169</c:v>
                </c:pt>
                <c:pt idx="681">
                  <c:v>34.329400000001172</c:v>
                </c:pt>
                <c:pt idx="682">
                  <c:v>34.329500000001175</c:v>
                </c:pt>
                <c:pt idx="683">
                  <c:v>34.329600000001179</c:v>
                </c:pt>
                <c:pt idx="684">
                  <c:v>34.329700000001182</c:v>
                </c:pt>
                <c:pt idx="685">
                  <c:v>34.329800000001185</c:v>
                </c:pt>
                <c:pt idx="686">
                  <c:v>34.329900000001189</c:v>
                </c:pt>
                <c:pt idx="687">
                  <c:v>34.330000000001192</c:v>
                </c:pt>
                <c:pt idx="688">
                  <c:v>34.330100000001195</c:v>
                </c:pt>
                <c:pt idx="689">
                  <c:v>34.330200000001199</c:v>
                </c:pt>
                <c:pt idx="690">
                  <c:v>34.330300000001202</c:v>
                </c:pt>
                <c:pt idx="691">
                  <c:v>34.330400000001205</c:v>
                </c:pt>
                <c:pt idx="692">
                  <c:v>34.330500000001209</c:v>
                </c:pt>
                <c:pt idx="693">
                  <c:v>34.330600000001212</c:v>
                </c:pt>
                <c:pt idx="694">
                  <c:v>34.330700000001215</c:v>
                </c:pt>
                <c:pt idx="695">
                  <c:v>34.330800000001219</c:v>
                </c:pt>
                <c:pt idx="696">
                  <c:v>34.330900000001222</c:v>
                </c:pt>
                <c:pt idx="697">
                  <c:v>34.331000000001225</c:v>
                </c:pt>
                <c:pt idx="698">
                  <c:v>34.331100000001229</c:v>
                </c:pt>
                <c:pt idx="699">
                  <c:v>34.331200000001232</c:v>
                </c:pt>
                <c:pt idx="700">
                  <c:v>34.331300000001235</c:v>
                </c:pt>
                <c:pt idx="701">
                  <c:v>34.331400000001238</c:v>
                </c:pt>
                <c:pt idx="702">
                  <c:v>34.331500000001242</c:v>
                </c:pt>
                <c:pt idx="703">
                  <c:v>34.331600000001245</c:v>
                </c:pt>
                <c:pt idx="704">
                  <c:v>34.331700000001248</c:v>
                </c:pt>
                <c:pt idx="705">
                  <c:v>34.331800000001252</c:v>
                </c:pt>
                <c:pt idx="706">
                  <c:v>34.331900000001255</c:v>
                </c:pt>
                <c:pt idx="707">
                  <c:v>34.332000000001258</c:v>
                </c:pt>
                <c:pt idx="708">
                  <c:v>34.332100000001262</c:v>
                </c:pt>
                <c:pt idx="709">
                  <c:v>34.332200000001265</c:v>
                </c:pt>
                <c:pt idx="710">
                  <c:v>34.332300000001268</c:v>
                </c:pt>
                <c:pt idx="711">
                  <c:v>34.332400000001272</c:v>
                </c:pt>
                <c:pt idx="712">
                  <c:v>34.332500000001275</c:v>
                </c:pt>
                <c:pt idx="713">
                  <c:v>34.332600000001278</c:v>
                </c:pt>
                <c:pt idx="714">
                  <c:v>34.332700000001282</c:v>
                </c:pt>
                <c:pt idx="715">
                  <c:v>34.332800000001285</c:v>
                </c:pt>
                <c:pt idx="716">
                  <c:v>34.332900000001288</c:v>
                </c:pt>
                <c:pt idx="717">
                  <c:v>34.333000000001292</c:v>
                </c:pt>
                <c:pt idx="718">
                  <c:v>34.333100000001295</c:v>
                </c:pt>
                <c:pt idx="719">
                  <c:v>34.333200000001298</c:v>
                </c:pt>
                <c:pt idx="720">
                  <c:v>34.333300000001302</c:v>
                </c:pt>
                <c:pt idx="721">
                  <c:v>34.333400000001305</c:v>
                </c:pt>
                <c:pt idx="722">
                  <c:v>34.333500000001308</c:v>
                </c:pt>
                <c:pt idx="723">
                  <c:v>34.333600000001312</c:v>
                </c:pt>
                <c:pt idx="724">
                  <c:v>34.333700000001315</c:v>
                </c:pt>
                <c:pt idx="725">
                  <c:v>34.333800000001318</c:v>
                </c:pt>
                <c:pt idx="726">
                  <c:v>34.333900000001321</c:v>
                </c:pt>
                <c:pt idx="727">
                  <c:v>34.334000000001325</c:v>
                </c:pt>
                <c:pt idx="728">
                  <c:v>34.334100000001328</c:v>
                </c:pt>
                <c:pt idx="729">
                  <c:v>34.334200000001331</c:v>
                </c:pt>
                <c:pt idx="730">
                  <c:v>34.334300000001335</c:v>
                </c:pt>
                <c:pt idx="731">
                  <c:v>34.334400000001338</c:v>
                </c:pt>
                <c:pt idx="732">
                  <c:v>34.334500000001341</c:v>
                </c:pt>
                <c:pt idx="733">
                  <c:v>34.334600000001345</c:v>
                </c:pt>
                <c:pt idx="734">
                  <c:v>34.334700000001348</c:v>
                </c:pt>
                <c:pt idx="735">
                  <c:v>34.334800000001351</c:v>
                </c:pt>
                <c:pt idx="736">
                  <c:v>34.334900000001355</c:v>
                </c:pt>
                <c:pt idx="737">
                  <c:v>34.335000000001358</c:v>
                </c:pt>
                <c:pt idx="738">
                  <c:v>34.335100000001361</c:v>
                </c:pt>
                <c:pt idx="739">
                  <c:v>34.335200000001365</c:v>
                </c:pt>
                <c:pt idx="740">
                  <c:v>34.335300000001368</c:v>
                </c:pt>
                <c:pt idx="741">
                  <c:v>34.335400000001371</c:v>
                </c:pt>
                <c:pt idx="742">
                  <c:v>34.335500000001375</c:v>
                </c:pt>
                <c:pt idx="743">
                  <c:v>34.335600000001378</c:v>
                </c:pt>
                <c:pt idx="744">
                  <c:v>34.335700000001381</c:v>
                </c:pt>
                <c:pt idx="745">
                  <c:v>34.335800000001385</c:v>
                </c:pt>
                <c:pt idx="746">
                  <c:v>34.335900000001388</c:v>
                </c:pt>
                <c:pt idx="747">
                  <c:v>34.336000000001391</c:v>
                </c:pt>
                <c:pt idx="748">
                  <c:v>34.336100000001395</c:v>
                </c:pt>
                <c:pt idx="749">
                  <c:v>34.336200000001398</c:v>
                </c:pt>
                <c:pt idx="750">
                  <c:v>34.336300000001401</c:v>
                </c:pt>
                <c:pt idx="751">
                  <c:v>34.336400000001404</c:v>
                </c:pt>
                <c:pt idx="752">
                  <c:v>34.336500000001408</c:v>
                </c:pt>
                <c:pt idx="753">
                  <c:v>34.336600000001411</c:v>
                </c:pt>
                <c:pt idx="754">
                  <c:v>34.336700000001414</c:v>
                </c:pt>
                <c:pt idx="755">
                  <c:v>34.336800000001418</c:v>
                </c:pt>
                <c:pt idx="756">
                  <c:v>34.336900000001421</c:v>
                </c:pt>
                <c:pt idx="757">
                  <c:v>34.337000000001424</c:v>
                </c:pt>
                <c:pt idx="758">
                  <c:v>34.337100000001428</c:v>
                </c:pt>
                <c:pt idx="759">
                  <c:v>34.337200000001431</c:v>
                </c:pt>
                <c:pt idx="760">
                  <c:v>34.337300000001434</c:v>
                </c:pt>
                <c:pt idx="761">
                  <c:v>34.337400000001438</c:v>
                </c:pt>
                <c:pt idx="762">
                  <c:v>34.337500000001441</c:v>
                </c:pt>
                <c:pt idx="763">
                  <c:v>34.337600000001444</c:v>
                </c:pt>
                <c:pt idx="764">
                  <c:v>34.337700000001448</c:v>
                </c:pt>
                <c:pt idx="765">
                  <c:v>34.337800000001451</c:v>
                </c:pt>
                <c:pt idx="766">
                  <c:v>34.337900000001454</c:v>
                </c:pt>
                <c:pt idx="767">
                  <c:v>34.338000000001458</c:v>
                </c:pt>
                <c:pt idx="768">
                  <c:v>34.338100000001461</c:v>
                </c:pt>
                <c:pt idx="769">
                  <c:v>34.338200000001464</c:v>
                </c:pt>
                <c:pt idx="770">
                  <c:v>34.338300000001468</c:v>
                </c:pt>
                <c:pt idx="771">
                  <c:v>34.338400000001471</c:v>
                </c:pt>
                <c:pt idx="772">
                  <c:v>34.338500000001474</c:v>
                </c:pt>
                <c:pt idx="773">
                  <c:v>34.338600000001477</c:v>
                </c:pt>
                <c:pt idx="774">
                  <c:v>34.338700000001481</c:v>
                </c:pt>
                <c:pt idx="775">
                  <c:v>34.338800000001484</c:v>
                </c:pt>
                <c:pt idx="776">
                  <c:v>34.338900000001487</c:v>
                </c:pt>
                <c:pt idx="777">
                  <c:v>34.339000000001491</c:v>
                </c:pt>
                <c:pt idx="778">
                  <c:v>34.339100000001494</c:v>
                </c:pt>
                <c:pt idx="779">
                  <c:v>34.339200000001497</c:v>
                </c:pt>
                <c:pt idx="780">
                  <c:v>34.339300000001501</c:v>
                </c:pt>
                <c:pt idx="781">
                  <c:v>34.339400000001504</c:v>
                </c:pt>
                <c:pt idx="782">
                  <c:v>34.339500000001507</c:v>
                </c:pt>
                <c:pt idx="783">
                  <c:v>34.339600000001511</c:v>
                </c:pt>
                <c:pt idx="784">
                  <c:v>34.339700000001514</c:v>
                </c:pt>
                <c:pt idx="785">
                  <c:v>34.339800000001517</c:v>
                </c:pt>
                <c:pt idx="786">
                  <c:v>34.339900000001521</c:v>
                </c:pt>
                <c:pt idx="787">
                  <c:v>34.340000000001524</c:v>
                </c:pt>
                <c:pt idx="788">
                  <c:v>34.340100000001527</c:v>
                </c:pt>
                <c:pt idx="789">
                  <c:v>34.340200000001531</c:v>
                </c:pt>
                <c:pt idx="790">
                  <c:v>34.340300000001534</c:v>
                </c:pt>
                <c:pt idx="791">
                  <c:v>34.340400000001537</c:v>
                </c:pt>
                <c:pt idx="792">
                  <c:v>34.340500000001541</c:v>
                </c:pt>
                <c:pt idx="793">
                  <c:v>34.340600000001544</c:v>
                </c:pt>
                <c:pt idx="794">
                  <c:v>34.340700000001547</c:v>
                </c:pt>
                <c:pt idx="795">
                  <c:v>34.340800000001551</c:v>
                </c:pt>
                <c:pt idx="796">
                  <c:v>34.340900000001554</c:v>
                </c:pt>
                <c:pt idx="797">
                  <c:v>34.341000000001557</c:v>
                </c:pt>
                <c:pt idx="798">
                  <c:v>34.34110000000156</c:v>
                </c:pt>
                <c:pt idx="799">
                  <c:v>34.341200000001564</c:v>
                </c:pt>
                <c:pt idx="800">
                  <c:v>34.341300000001567</c:v>
                </c:pt>
                <c:pt idx="801">
                  <c:v>34.34140000000157</c:v>
                </c:pt>
                <c:pt idx="802">
                  <c:v>34.341500000001574</c:v>
                </c:pt>
                <c:pt idx="803">
                  <c:v>34.341600000001577</c:v>
                </c:pt>
                <c:pt idx="804">
                  <c:v>34.34170000000158</c:v>
                </c:pt>
                <c:pt idx="805">
                  <c:v>34.341800000001584</c:v>
                </c:pt>
                <c:pt idx="806">
                  <c:v>34.341900000001587</c:v>
                </c:pt>
                <c:pt idx="807">
                  <c:v>34.34200000000159</c:v>
                </c:pt>
                <c:pt idx="808">
                  <c:v>34.342100000001594</c:v>
                </c:pt>
                <c:pt idx="809">
                  <c:v>34.342200000001597</c:v>
                </c:pt>
                <c:pt idx="810">
                  <c:v>34.3423000000016</c:v>
                </c:pt>
                <c:pt idx="811">
                  <c:v>34.342400000001604</c:v>
                </c:pt>
                <c:pt idx="812">
                  <c:v>34.342500000001607</c:v>
                </c:pt>
                <c:pt idx="813">
                  <c:v>34.34260000000161</c:v>
                </c:pt>
                <c:pt idx="814">
                  <c:v>34.342700000001614</c:v>
                </c:pt>
                <c:pt idx="815">
                  <c:v>34.342800000001617</c:v>
                </c:pt>
                <c:pt idx="816">
                  <c:v>34.34290000000162</c:v>
                </c:pt>
                <c:pt idx="817">
                  <c:v>34.343000000001624</c:v>
                </c:pt>
                <c:pt idx="818">
                  <c:v>34.343100000001627</c:v>
                </c:pt>
                <c:pt idx="819">
                  <c:v>34.34320000000163</c:v>
                </c:pt>
                <c:pt idx="820">
                  <c:v>34.343300000001634</c:v>
                </c:pt>
                <c:pt idx="821">
                  <c:v>34.343400000001637</c:v>
                </c:pt>
                <c:pt idx="822">
                  <c:v>34.34350000000164</c:v>
                </c:pt>
                <c:pt idx="823">
                  <c:v>34.343600000001643</c:v>
                </c:pt>
                <c:pt idx="824">
                  <c:v>34.343700000001647</c:v>
                </c:pt>
                <c:pt idx="825">
                  <c:v>34.34380000000165</c:v>
                </c:pt>
                <c:pt idx="826">
                  <c:v>34.343900000001653</c:v>
                </c:pt>
                <c:pt idx="827">
                  <c:v>34.344000000001657</c:v>
                </c:pt>
                <c:pt idx="828">
                  <c:v>34.34410000000166</c:v>
                </c:pt>
                <c:pt idx="829">
                  <c:v>34.344200000001663</c:v>
                </c:pt>
                <c:pt idx="830">
                  <c:v>34.344300000001667</c:v>
                </c:pt>
                <c:pt idx="831">
                  <c:v>34.34440000000167</c:v>
                </c:pt>
                <c:pt idx="832">
                  <c:v>34.344500000001673</c:v>
                </c:pt>
                <c:pt idx="833">
                  <c:v>34.344600000001677</c:v>
                </c:pt>
                <c:pt idx="834">
                  <c:v>34.34470000000168</c:v>
                </c:pt>
                <c:pt idx="835">
                  <c:v>34.344800000001683</c:v>
                </c:pt>
                <c:pt idx="836">
                  <c:v>34.344900000001687</c:v>
                </c:pt>
                <c:pt idx="837">
                  <c:v>34.34500000000169</c:v>
                </c:pt>
                <c:pt idx="838">
                  <c:v>34.345100000001693</c:v>
                </c:pt>
                <c:pt idx="839">
                  <c:v>34.345200000001697</c:v>
                </c:pt>
                <c:pt idx="840">
                  <c:v>34.3453000000017</c:v>
                </c:pt>
                <c:pt idx="841">
                  <c:v>34.345400000001703</c:v>
                </c:pt>
                <c:pt idx="842">
                  <c:v>34.345500000001707</c:v>
                </c:pt>
                <c:pt idx="843">
                  <c:v>34.34560000000171</c:v>
                </c:pt>
                <c:pt idx="844">
                  <c:v>34.345700000001713</c:v>
                </c:pt>
                <c:pt idx="845">
                  <c:v>34.345800000001717</c:v>
                </c:pt>
                <c:pt idx="846">
                  <c:v>34.34590000000172</c:v>
                </c:pt>
                <c:pt idx="847">
                  <c:v>34.346000000001723</c:v>
                </c:pt>
                <c:pt idx="848">
                  <c:v>34.346100000001726</c:v>
                </c:pt>
                <c:pt idx="849">
                  <c:v>34.34620000000173</c:v>
                </c:pt>
                <c:pt idx="850">
                  <c:v>34.346300000001733</c:v>
                </c:pt>
                <c:pt idx="851">
                  <c:v>34.346400000001736</c:v>
                </c:pt>
                <c:pt idx="852">
                  <c:v>34.34650000000174</c:v>
                </c:pt>
                <c:pt idx="853">
                  <c:v>34.346600000001743</c:v>
                </c:pt>
                <c:pt idx="854">
                  <c:v>34.346700000001746</c:v>
                </c:pt>
                <c:pt idx="855">
                  <c:v>34.34680000000175</c:v>
                </c:pt>
                <c:pt idx="856">
                  <c:v>34.346900000001753</c:v>
                </c:pt>
                <c:pt idx="857">
                  <c:v>34.347000000001756</c:v>
                </c:pt>
                <c:pt idx="858">
                  <c:v>34.34710000000176</c:v>
                </c:pt>
                <c:pt idx="859">
                  <c:v>34.347200000001763</c:v>
                </c:pt>
                <c:pt idx="860">
                  <c:v>34.347300000001766</c:v>
                </c:pt>
                <c:pt idx="861">
                  <c:v>34.34740000000177</c:v>
                </c:pt>
                <c:pt idx="862">
                  <c:v>34.347500000001773</c:v>
                </c:pt>
                <c:pt idx="863">
                  <c:v>34.347600000001776</c:v>
                </c:pt>
                <c:pt idx="864">
                  <c:v>34.34770000000178</c:v>
                </c:pt>
                <c:pt idx="865">
                  <c:v>34.347800000001783</c:v>
                </c:pt>
                <c:pt idx="866">
                  <c:v>34.347900000001786</c:v>
                </c:pt>
                <c:pt idx="867">
                  <c:v>34.34800000000179</c:v>
                </c:pt>
                <c:pt idx="868">
                  <c:v>34.348100000001793</c:v>
                </c:pt>
                <c:pt idx="869">
                  <c:v>34.348200000001796</c:v>
                </c:pt>
                <c:pt idx="870">
                  <c:v>34.3483000000018</c:v>
                </c:pt>
                <c:pt idx="871">
                  <c:v>34.348400000001803</c:v>
                </c:pt>
                <c:pt idx="872">
                  <c:v>34.348500000001806</c:v>
                </c:pt>
                <c:pt idx="873">
                  <c:v>34.348600000001809</c:v>
                </c:pt>
                <c:pt idx="874">
                  <c:v>34.348700000001813</c:v>
                </c:pt>
                <c:pt idx="875">
                  <c:v>34.348800000001816</c:v>
                </c:pt>
                <c:pt idx="876">
                  <c:v>34.348900000001819</c:v>
                </c:pt>
                <c:pt idx="877">
                  <c:v>34.349000000001823</c:v>
                </c:pt>
                <c:pt idx="878">
                  <c:v>34.349100000001826</c:v>
                </c:pt>
                <c:pt idx="879">
                  <c:v>34.349200000001829</c:v>
                </c:pt>
                <c:pt idx="880">
                  <c:v>34.349300000001833</c:v>
                </c:pt>
                <c:pt idx="881">
                  <c:v>34.349400000001836</c:v>
                </c:pt>
                <c:pt idx="882">
                  <c:v>34.349500000001839</c:v>
                </c:pt>
                <c:pt idx="883">
                  <c:v>34.349600000001843</c:v>
                </c:pt>
                <c:pt idx="884">
                  <c:v>34.349700000001846</c:v>
                </c:pt>
                <c:pt idx="885">
                  <c:v>34.349800000001849</c:v>
                </c:pt>
                <c:pt idx="886">
                  <c:v>34.349900000001853</c:v>
                </c:pt>
                <c:pt idx="887">
                  <c:v>34.350000000001856</c:v>
                </c:pt>
                <c:pt idx="888">
                  <c:v>34.350100000001859</c:v>
                </c:pt>
                <c:pt idx="889">
                  <c:v>34.350200000001863</c:v>
                </c:pt>
                <c:pt idx="890">
                  <c:v>34.350300000001866</c:v>
                </c:pt>
                <c:pt idx="891">
                  <c:v>34.350400000001869</c:v>
                </c:pt>
                <c:pt idx="892">
                  <c:v>34.350500000001873</c:v>
                </c:pt>
                <c:pt idx="893">
                  <c:v>34.350600000001876</c:v>
                </c:pt>
                <c:pt idx="894">
                  <c:v>34.350700000001879</c:v>
                </c:pt>
                <c:pt idx="895">
                  <c:v>34.350800000001882</c:v>
                </c:pt>
                <c:pt idx="896">
                  <c:v>34.350900000001886</c:v>
                </c:pt>
                <c:pt idx="897">
                  <c:v>34.351000000001889</c:v>
                </c:pt>
                <c:pt idx="898">
                  <c:v>34.351100000001892</c:v>
                </c:pt>
                <c:pt idx="899">
                  <c:v>34.351200000001896</c:v>
                </c:pt>
                <c:pt idx="900">
                  <c:v>34.351300000001899</c:v>
                </c:pt>
                <c:pt idx="901">
                  <c:v>34.351400000001902</c:v>
                </c:pt>
                <c:pt idx="902">
                  <c:v>34.351500000001906</c:v>
                </c:pt>
                <c:pt idx="903">
                  <c:v>34.351600000001909</c:v>
                </c:pt>
                <c:pt idx="904">
                  <c:v>34.351700000001912</c:v>
                </c:pt>
                <c:pt idx="905">
                  <c:v>34.351800000001916</c:v>
                </c:pt>
                <c:pt idx="906">
                  <c:v>34.351900000001919</c:v>
                </c:pt>
                <c:pt idx="907">
                  <c:v>34.352000000001922</c:v>
                </c:pt>
                <c:pt idx="908">
                  <c:v>34.352100000001926</c:v>
                </c:pt>
                <c:pt idx="909">
                  <c:v>34.352200000001929</c:v>
                </c:pt>
                <c:pt idx="910">
                  <c:v>34.352300000001932</c:v>
                </c:pt>
                <c:pt idx="911">
                  <c:v>34.352400000001936</c:v>
                </c:pt>
                <c:pt idx="912">
                  <c:v>34.352500000001939</c:v>
                </c:pt>
                <c:pt idx="913">
                  <c:v>34.352600000001942</c:v>
                </c:pt>
                <c:pt idx="914">
                  <c:v>34.352700000001946</c:v>
                </c:pt>
                <c:pt idx="915">
                  <c:v>34.352800000001949</c:v>
                </c:pt>
                <c:pt idx="916">
                  <c:v>34.352900000001952</c:v>
                </c:pt>
                <c:pt idx="917">
                  <c:v>34.353000000001956</c:v>
                </c:pt>
                <c:pt idx="918">
                  <c:v>34.353100000001959</c:v>
                </c:pt>
                <c:pt idx="919">
                  <c:v>34.353200000001962</c:v>
                </c:pt>
                <c:pt idx="920">
                  <c:v>34.353300000001965</c:v>
                </c:pt>
                <c:pt idx="921">
                  <c:v>34.353400000001969</c:v>
                </c:pt>
                <c:pt idx="922">
                  <c:v>34.353500000001972</c:v>
                </c:pt>
                <c:pt idx="923">
                  <c:v>34.353600000001975</c:v>
                </c:pt>
                <c:pt idx="924">
                  <c:v>34.353700000001979</c:v>
                </c:pt>
                <c:pt idx="925">
                  <c:v>34.353800000001982</c:v>
                </c:pt>
                <c:pt idx="926">
                  <c:v>34.353900000001985</c:v>
                </c:pt>
                <c:pt idx="927">
                  <c:v>34.354000000001989</c:v>
                </c:pt>
                <c:pt idx="928">
                  <c:v>34.354100000001992</c:v>
                </c:pt>
                <c:pt idx="929">
                  <c:v>34.354200000001995</c:v>
                </c:pt>
                <c:pt idx="930">
                  <c:v>34.354300000001999</c:v>
                </c:pt>
                <c:pt idx="931">
                  <c:v>34.354400000002002</c:v>
                </c:pt>
                <c:pt idx="932">
                  <c:v>34.354500000002005</c:v>
                </c:pt>
                <c:pt idx="933">
                  <c:v>34.354600000002009</c:v>
                </c:pt>
                <c:pt idx="934">
                  <c:v>34.354700000002012</c:v>
                </c:pt>
                <c:pt idx="935">
                  <c:v>34.354800000002015</c:v>
                </c:pt>
                <c:pt idx="936">
                  <c:v>34.354900000002019</c:v>
                </c:pt>
                <c:pt idx="937">
                  <c:v>34.355000000002022</c:v>
                </c:pt>
                <c:pt idx="938">
                  <c:v>34.355100000002025</c:v>
                </c:pt>
                <c:pt idx="939">
                  <c:v>34.355200000002029</c:v>
                </c:pt>
                <c:pt idx="940">
                  <c:v>34.355300000002032</c:v>
                </c:pt>
                <c:pt idx="941">
                  <c:v>34.355400000002035</c:v>
                </c:pt>
                <c:pt idx="942">
                  <c:v>34.355500000002039</c:v>
                </c:pt>
                <c:pt idx="943">
                  <c:v>34.355600000002042</c:v>
                </c:pt>
                <c:pt idx="944">
                  <c:v>34.355700000002045</c:v>
                </c:pt>
                <c:pt idx="945">
                  <c:v>34.355800000002048</c:v>
                </c:pt>
                <c:pt idx="946">
                  <c:v>34.355900000002052</c:v>
                </c:pt>
                <c:pt idx="947">
                  <c:v>34.356000000002055</c:v>
                </c:pt>
                <c:pt idx="948">
                  <c:v>34.356100000002058</c:v>
                </c:pt>
                <c:pt idx="949">
                  <c:v>34.356200000002062</c:v>
                </c:pt>
                <c:pt idx="950">
                  <c:v>34.356300000002065</c:v>
                </c:pt>
                <c:pt idx="951">
                  <c:v>34.356400000002068</c:v>
                </c:pt>
                <c:pt idx="952">
                  <c:v>34.356500000002072</c:v>
                </c:pt>
                <c:pt idx="953">
                  <c:v>34.356600000002075</c:v>
                </c:pt>
                <c:pt idx="954">
                  <c:v>34.356700000002078</c:v>
                </c:pt>
                <c:pt idx="955">
                  <c:v>34.356800000002082</c:v>
                </c:pt>
                <c:pt idx="956">
                  <c:v>34.356900000002085</c:v>
                </c:pt>
                <c:pt idx="957">
                  <c:v>34.357000000002088</c:v>
                </c:pt>
                <c:pt idx="958">
                  <c:v>34.357100000002092</c:v>
                </c:pt>
                <c:pt idx="959">
                  <c:v>34.357200000002095</c:v>
                </c:pt>
                <c:pt idx="960">
                  <c:v>34.357300000002098</c:v>
                </c:pt>
                <c:pt idx="961">
                  <c:v>34.357400000002102</c:v>
                </c:pt>
                <c:pt idx="962">
                  <c:v>34.357500000002105</c:v>
                </c:pt>
                <c:pt idx="963">
                  <c:v>34.357600000002108</c:v>
                </c:pt>
                <c:pt idx="964">
                  <c:v>34.357700000002112</c:v>
                </c:pt>
                <c:pt idx="965">
                  <c:v>34.357800000002115</c:v>
                </c:pt>
                <c:pt idx="966">
                  <c:v>34.357900000002118</c:v>
                </c:pt>
                <c:pt idx="967">
                  <c:v>34.358000000002122</c:v>
                </c:pt>
                <c:pt idx="968">
                  <c:v>34.358100000002125</c:v>
                </c:pt>
                <c:pt idx="969">
                  <c:v>34.358200000002128</c:v>
                </c:pt>
                <c:pt idx="970">
                  <c:v>34.358300000002131</c:v>
                </c:pt>
                <c:pt idx="971">
                  <c:v>34.358400000002135</c:v>
                </c:pt>
                <c:pt idx="972">
                  <c:v>34.358500000002138</c:v>
                </c:pt>
                <c:pt idx="973">
                  <c:v>34.358600000002141</c:v>
                </c:pt>
                <c:pt idx="974">
                  <c:v>34.358700000002145</c:v>
                </c:pt>
                <c:pt idx="975">
                  <c:v>34.358800000002148</c:v>
                </c:pt>
                <c:pt idx="976">
                  <c:v>34.358900000002151</c:v>
                </c:pt>
                <c:pt idx="977">
                  <c:v>34.359000000002155</c:v>
                </c:pt>
                <c:pt idx="978">
                  <c:v>34.359100000002158</c:v>
                </c:pt>
                <c:pt idx="979">
                  <c:v>34.359200000002161</c:v>
                </c:pt>
                <c:pt idx="980">
                  <c:v>34.359300000002165</c:v>
                </c:pt>
                <c:pt idx="981">
                  <c:v>34.359400000002168</c:v>
                </c:pt>
                <c:pt idx="982">
                  <c:v>34.359500000002171</c:v>
                </c:pt>
                <c:pt idx="983">
                  <c:v>34.359600000002175</c:v>
                </c:pt>
                <c:pt idx="984">
                  <c:v>34.359700000002178</c:v>
                </c:pt>
                <c:pt idx="985">
                  <c:v>34.359800000002181</c:v>
                </c:pt>
                <c:pt idx="986">
                  <c:v>34.359900000002185</c:v>
                </c:pt>
                <c:pt idx="987">
                  <c:v>34.360000000002188</c:v>
                </c:pt>
                <c:pt idx="988">
                  <c:v>34.360100000002191</c:v>
                </c:pt>
                <c:pt idx="989">
                  <c:v>34.360200000002195</c:v>
                </c:pt>
                <c:pt idx="990">
                  <c:v>34.360300000002198</c:v>
                </c:pt>
                <c:pt idx="991">
                  <c:v>34.360400000002201</c:v>
                </c:pt>
                <c:pt idx="992">
                  <c:v>34.360500000002205</c:v>
                </c:pt>
                <c:pt idx="993">
                  <c:v>34.360600000002208</c:v>
                </c:pt>
                <c:pt idx="994">
                  <c:v>34.360700000002211</c:v>
                </c:pt>
                <c:pt idx="995">
                  <c:v>34.360800000002214</c:v>
                </c:pt>
                <c:pt idx="996">
                  <c:v>34.360900000002218</c:v>
                </c:pt>
                <c:pt idx="997">
                  <c:v>34.361000000002221</c:v>
                </c:pt>
                <c:pt idx="998">
                  <c:v>34.361100000002224</c:v>
                </c:pt>
                <c:pt idx="999">
                  <c:v>34.361200000002228</c:v>
                </c:pt>
                <c:pt idx="1000">
                  <c:v>34.361300000002231</c:v>
                </c:pt>
              </c:numCache>
            </c:numRef>
          </c:xVal>
          <c:yVal>
            <c:numRef>
              <c:f>Calculs!$AH$4:$AH$1004</c:f>
              <c:numCache>
                <c:formatCode>0.00</c:formatCode>
                <c:ptCount val="1001"/>
                <c:pt idx="0">
                  <c:v>0</c:v>
                </c:pt>
                <c:pt idx="1">
                  <c:v>-16.584434613421163</c:v>
                </c:pt>
                <c:pt idx="2">
                  <c:v>-16.525130300476118</c:v>
                </c:pt>
                <c:pt idx="3">
                  <c:v>-16.46607523149645</c:v>
                </c:pt>
                <c:pt idx="4">
                  <c:v>-16.407268023648456</c:v>
                </c:pt>
                <c:pt idx="5">
                  <c:v>-16.348707303767629</c:v>
                </c:pt>
                <c:pt idx="6">
                  <c:v>-16.290391708277458</c:v>
                </c:pt>
                <c:pt idx="7">
                  <c:v>-16.232319883109081</c:v>
                </c:pt>
                <c:pt idx="8">
                  <c:v>-16.174490483621739</c:v>
                </c:pt>
                <c:pt idx="9">
                  <c:v>-16.116902174523823</c:v>
                </c:pt>
                <c:pt idx="10">
                  <c:v>-16.059553629795015</c:v>
                </c:pt>
                <c:pt idx="11">
                  <c:v>-16.002637117050377</c:v>
                </c:pt>
                <c:pt idx="12">
                  <c:v>-15.946147817906644</c:v>
                </c:pt>
                <c:pt idx="13">
                  <c:v>-15.889887370117503</c:v>
                </c:pt>
                <c:pt idx="14">
                  <c:v>-15.833854569102245</c:v>
                </c:pt>
                <c:pt idx="15">
                  <c:v>-15.778048218322736</c:v>
                </c:pt>
                <c:pt idx="16">
                  <c:v>-15.722467129218813</c:v>
                </c:pt>
                <c:pt idx="17">
                  <c:v>-15.667110121144464</c:v>
                </c:pt>
                <c:pt idx="18">
                  <c:v>-15.611976021304471</c:v>
                </c:pt>
                <c:pt idx="19">
                  <c:v>-15.557063664691693</c:v>
                </c:pt>
                <c:pt idx="20">
                  <c:v>-15.502371894024963</c:v>
                </c:pt>
                <c:pt idx="21">
                  <c:v>-15.447802712146625</c:v>
                </c:pt>
                <c:pt idx="22">
                  <c:v>-15.393356675744087</c:v>
                </c:pt>
                <c:pt idx="23">
                  <c:v>-15.339131181109817</c:v>
                </c:pt>
                <c:pt idx="24">
                  <c:v>-15.285125060496597</c:v>
                </c:pt>
                <c:pt idx="25">
                  <c:v>-15.23133715397992</c:v>
                </c:pt>
                <c:pt idx="26">
                  <c:v>-15.177766309395061</c:v>
                </c:pt>
                <c:pt idx="27">
                  <c:v>-15.124411382274756</c:v>
                </c:pt>
                <c:pt idx="28">
                  <c:v>-15.071271235787471</c:v>
                </c:pt>
                <c:pt idx="29">
                  <c:v>-15.018344740676241</c:v>
                </c:pt>
                <c:pt idx="30">
                  <c:v>-14.965630775198068</c:v>
                </c:pt>
                <c:pt idx="31">
                  <c:v>-14.913128225063922</c:v>
                </c:pt>
                <c:pt idx="32">
                  <c:v>-14.860835983379296</c:v>
                </c:pt>
                <c:pt idx="33">
                  <c:v>-14.808752950585278</c:v>
                </c:pt>
                <c:pt idx="34">
                  <c:v>-14.756878034400181</c:v>
                </c:pt>
                <c:pt idx="35">
                  <c:v>-14.705210149761749</c:v>
                </c:pt>
                <c:pt idx="36">
                  <c:v>-14.653748218769914</c:v>
                </c:pt>
                <c:pt idx="37">
                  <c:v>-14.602491170629982</c:v>
                </c:pt>
                <c:pt idx="38">
                  <c:v>-14.551437941596452</c:v>
                </c:pt>
                <c:pt idx="39">
                  <c:v>-14.500587474917317</c:v>
                </c:pt>
                <c:pt idx="40">
                  <c:v>-14.449938720778864</c:v>
                </c:pt>
                <c:pt idx="41">
                  <c:v>-14.399490636250995</c:v>
                </c:pt>
                <c:pt idx="42">
                  <c:v>-14.349242185233086</c:v>
                </c:pt>
                <c:pt idx="43">
                  <c:v>-14.299192338400267</c:v>
                </c:pt>
                <c:pt idx="44">
                  <c:v>-14.24934007315027</c:v>
                </c:pt>
                <c:pt idx="45">
                  <c:v>-14.199684373550701</c:v>
                </c:pt>
                <c:pt idx="46">
                  <c:v>-14.1502242302869</c:v>
                </c:pt>
                <c:pt idx="47">
                  <c:v>-14.100958640610092</c:v>
                </c:pt>
                <c:pt idx="48">
                  <c:v>-14.051886608286262</c:v>
                </c:pt>
                <c:pt idx="49">
                  <c:v>-14.003007143545252</c:v>
                </c:pt>
                <c:pt idx="50">
                  <c:v>-13.95431926303047</c:v>
                </c:pt>
                <c:pt idx="51">
                  <c:v>-13.90582198974904</c:v>
                </c:pt>
                <c:pt idx="52">
                  <c:v>-13.857514353022333</c:v>
                </c:pt>
                <c:pt idx="53">
                  <c:v>-13.809395388437043</c:v>
                </c:pt>
                <c:pt idx="54">
                  <c:v>-13.761464137796644</c:v>
                </c:pt>
                <c:pt idx="55">
                  <c:v>-13.713719649073276</c:v>
                </c:pt>
                <c:pt idx="56">
                  <c:v>-13.666160976360144</c:v>
                </c:pt>
                <c:pt idx="57">
                  <c:v>-13.618787179824256</c:v>
                </c:pt>
                <c:pt idx="58">
                  <c:v>-13.57159732565964</c:v>
                </c:pt>
                <c:pt idx="59">
                  <c:v>-13.524590486040962</c:v>
                </c:pt>
                <c:pt idx="60">
                  <c:v>-13.477765739077565</c:v>
                </c:pt>
                <c:pt idx="61">
                  <c:v>-13.431122168767949</c:v>
                </c:pt>
                <c:pt idx="62">
                  <c:v>-13.384658864954618</c:v>
                </c:pt>
                <c:pt idx="63">
                  <c:v>-13.338374923279332</c:v>
                </c:pt>
                <c:pt idx="64">
                  <c:v>-13.292269445138801</c:v>
                </c:pt>
                <c:pt idx="65">
                  <c:v>-13.246341537640729</c:v>
                </c:pt>
                <c:pt idx="66">
                  <c:v>-13.200590313560287</c:v>
                </c:pt>
                <c:pt idx="67">
                  <c:v>-13.15501489129695</c:v>
                </c:pt>
                <c:pt idx="68">
                  <c:v>-13.109614394831716</c:v>
                </c:pt>
                <c:pt idx="69">
                  <c:v>-13.064387953684742</c:v>
                </c:pt>
                <c:pt idx="70">
                  <c:v>-13.019334702873293</c:v>
                </c:pt>
                <c:pt idx="71">
                  <c:v>-12.974453782870125</c:v>
                </c:pt>
                <c:pt idx="72">
                  <c:v>-12.929744339562195</c:v>
                </c:pt>
                <c:pt idx="73">
                  <c:v>-12.885205524209788</c:v>
                </c:pt>
                <c:pt idx="74">
                  <c:v>-12.840836493405918</c:v>
                </c:pt>
                <c:pt idx="75">
                  <c:v>-12.796636409036175</c:v>
                </c:pt>
                <c:pt idx="76">
                  <c:v>-12.752604438238876</c:v>
                </c:pt>
                <c:pt idx="77">
                  <c:v>-12.708739753365574</c:v>
                </c:pt>
                <c:pt idx="78">
                  <c:v>-12.665041531941952</c:v>
                </c:pt>
                <c:pt idx="79">
                  <c:v>-12.62150895662899</c:v>
                </c:pt>
                <c:pt idx="80">
                  <c:v>-12.578141215184521</c:v>
                </c:pt>
                <c:pt idx="81">
                  <c:v>-12.534937500425141</c:v>
                </c:pt>
                <c:pt idx="82">
                  <c:v>-12.491897010188378</c:v>
                </c:pt>
                <c:pt idx="83">
                  <c:v>-12.449018947295285</c:v>
                </c:pt>
                <c:pt idx="84">
                  <c:v>-12.40630251951327</c:v>
                </c:pt>
                <c:pt idx="85">
                  <c:v>-12.363746939519322</c:v>
                </c:pt>
                <c:pt idx="86">
                  <c:v>-12.321351424863517</c:v>
                </c:pt>
                <c:pt idx="87">
                  <c:v>-12.279115197932843</c:v>
                </c:pt>
                <c:pt idx="88">
                  <c:v>-12.237037485915371</c:v>
                </c:pt>
                <c:pt idx="89">
                  <c:v>-12.195117520764681</c:v>
                </c:pt>
                <c:pt idx="90">
                  <c:v>-12.153354539164644</c:v>
                </c:pt>
                <c:pt idx="91">
                  <c:v>-12.111747782494477</c:v>
                </c:pt>
                <c:pt idx="92">
                  <c:v>-12.07029649679416</c:v>
                </c:pt>
                <c:pt idx="93">
                  <c:v>-12.028999932730041</c:v>
                </c:pt>
                <c:pt idx="94">
                  <c:v>-11.98785734556086</c:v>
                </c:pt>
                <c:pt idx="95">
                  <c:v>-11.94686799510395</c:v>
                </c:pt>
                <c:pt idx="96">
                  <c:v>-11.906031145701846</c:v>
                </c:pt>
                <c:pt idx="97">
                  <c:v>-11.865346066189066</c:v>
                </c:pt>
                <c:pt idx="98">
                  <c:v>-11.824812029859284</c:v>
                </c:pt>
                <c:pt idx="99">
                  <c:v>-11.784428314432683</c:v>
                </c:pt>
                <c:pt idx="100">
                  <c:v>-11.744194202023641</c:v>
                </c:pt>
                <c:pt idx="101">
                  <c:v>-11.704108979108735</c:v>
                </c:pt>
                <c:pt idx="102">
                  <c:v>-11.308153827659186</c:v>
                </c:pt>
                <c:pt idx="103">
                  <c:v>-10.926611721060976</c:v>
                </c:pt>
                <c:pt idx="104">
                  <c:v>-10.558814296423314</c:v>
                </c:pt>
                <c:pt idx="105">
                  <c:v>-10.204132323205458</c:v>
                </c:pt>
                <c:pt idx="106">
                  <c:v>-9.8619729831993244</c:v>
                </c:pt>
                <c:pt idx="107">
                  <c:v>-9.5317773696265231</c:v>
                </c:pt>
                <c:pt idx="108">
                  <c:v>-9.2130181853579671</c:v>
                </c:pt>
                <c:pt idx="109">
                  <c:v>-8.9051976222979885</c:v>
                </c:pt>
                <c:pt idx="110">
                  <c:v>-8.6078454057810418</c:v>
                </c:pt>
                <c:pt idx="111">
                  <c:v>-8.320516989434962</c:v>
                </c:pt>
                <c:pt idx="112">
                  <c:v>-8.0427918873951771</c:v>
                </c:pt>
                <c:pt idx="113">
                  <c:v>-7.7742721320295409</c:v>
                </c:pt>
                <c:pt idx="114">
                  <c:v>-7.5145808464722803</c:v>
                </c:pt>
                <c:pt idx="115">
                  <c:v>-7.2633609222839368</c:v>
                </c:pt>
                <c:pt idx="116">
                  <c:v>-7.0202737934653685</c:v>
                </c:pt>
                <c:pt idx="117">
                  <c:v>-6.784998298871102</c:v>
                </c:pt>
                <c:pt idx="118">
                  <c:v>-6.5572296258003924</c:v>
                </c:pt>
                <c:pt idx="119">
                  <c:v>-6.3366783282030754</c:v>
                </c:pt>
                <c:pt idx="120">
                  <c:v>-6.1230694135297794</c:v>
                </c:pt>
                <c:pt idx="121">
                  <c:v>-5.9161414927896834</c:v>
                </c:pt>
                <c:pt idx="122">
                  <c:v>-5.7156459888600146</c:v>
                </c:pt>
                <c:pt idx="123">
                  <c:v>-5.5213463985255924</c:v>
                </c:pt>
                <c:pt idx="124">
                  <c:v>-5.3330176041189024</c:v>
                </c:pt>
                <c:pt idx="125">
                  <c:v>-5.1504452309860058</c:v>
                </c:pt>
                <c:pt idx="126">
                  <c:v>-4.9734250473245929</c:v>
                </c:pt>
                <c:pt idx="127">
                  <c:v>-4.8017624032316144</c:v>
                </c:pt>
                <c:pt idx="128">
                  <c:v>-4.6352717060618227</c:v>
                </c:pt>
                <c:pt idx="129">
                  <c:v>-4.4737759294383421</c:v>
                </c:pt>
                <c:pt idx="130">
                  <c:v>-4.3171061534741355</c:v>
                </c:pt>
                <c:pt idx="131">
                  <c:v>-4.1651011339615094</c:v>
                </c:pt>
                <c:pt idx="132">
                  <c:v>-4.017606898467152</c:v>
                </c:pt>
                <c:pt idx="133">
                  <c:v>-3.8744763674346685</c:v>
                </c:pt>
                <c:pt idx="134">
                  <c:v>-3.7355689985466034</c:v>
                </c:pt>
                <c:pt idx="135">
                  <c:v>-3.6007504527347431</c:v>
                </c:pt>
                <c:pt idx="136">
                  <c:v>-3.4698922803527465</c:v>
                </c:pt>
                <c:pt idx="137">
                  <c:v>-3.3428716261394018</c:v>
                </c:pt>
                <c:pt idx="138">
                  <c:v>-3.2195709517055886</c:v>
                </c:pt>
                <c:pt idx="139">
                  <c:v>-3.0998777743738763</c:v>
                </c:pt>
                <c:pt idx="140">
                  <c:v>-2.983684421287534</c:v>
                </c:pt>
                <c:pt idx="141">
                  <c:v>-2.8708877977864562</c:v>
                </c:pt>
                <c:pt idx="142">
                  <c:v>-2.761389169121379</c:v>
                </c:pt>
                <c:pt idx="143">
                  <c:v>-2.6550939546458765</c:v>
                </c:pt>
                <c:pt idx="144">
                  <c:v>-2.5519115336880422</c:v>
                </c:pt>
                <c:pt idx="145">
                  <c:v>-2.4517550623613324</c:v>
                </c:pt>
                <c:pt idx="146">
                  <c:v>-2.354541300626948</c:v>
                </c:pt>
                <c:pt idx="147">
                  <c:v>-2.260190448968951</c:v>
                </c:pt>
                <c:pt idx="148">
                  <c:v>-2.1686259940882335</c:v>
                </c:pt>
                <c:pt idx="149">
                  <c:v>-2.0797745630629918</c:v>
                </c:pt>
                <c:pt idx="150">
                  <c:v>-1.9935657854616058</c:v>
                </c:pt>
                <c:pt idx="151">
                  <c:v>-1.9099321629292298</c:v>
                </c:pt>
                <c:pt idx="152">
                  <c:v>-1.828808945802088</c:v>
                </c:pt>
                <c:pt idx="153">
                  <c:v>-1.7501340163336767</c:v>
                </c:pt>
                <c:pt idx="154">
                  <c:v>-1.6738477781450887</c:v>
                </c:pt>
                <c:pt idx="155">
                  <c:v>-1.599893051537544</c:v>
                </c:pt>
                <c:pt idx="156">
                  <c:v>-1.528214974329217</c:v>
                </c:pt>
                <c:pt idx="157">
                  <c:v>-1.4587609079006685</c:v>
                </c:pt>
                <c:pt idx="158">
                  <c:v>-1.3914803481538063</c:v>
                </c:pt>
                <c:pt idx="159">
                  <c:v>-1.3263248411084041</c:v>
                </c:pt>
                <c:pt idx="160">
                  <c:v>-1.2632479028779287</c:v>
                </c:pt>
                <c:pt idx="161">
                  <c:v>-1.2022049437828732</c:v>
                </c:pt>
                <c:pt idx="162">
                  <c:v>-1.1431531963750357</c:v>
                </c:pt>
                <c:pt idx="163">
                  <c:v>-1.0860516471603323</c:v>
                </c:pt>
                <c:pt idx="164">
                  <c:v>-1.0308609718208432</c:v>
                </c:pt>
                <c:pt idx="165">
                  <c:v>-0.9775434737489167</c:v>
                </c:pt>
                <c:pt idx="166">
                  <c:v>-0.92606302571740784</c:v>
                </c:pt>
                <c:pt idx="167">
                  <c:v>-0.87638501452046536</c:v>
                </c:pt>
                <c:pt idx="168">
                  <c:v>-0.82847628842885268</c:v>
                </c:pt>
                <c:pt idx="169">
                  <c:v>-0.78230510731250091</c:v>
                </c:pt>
                <c:pt idx="170">
                  <c:v>-0.73784109529099628</c:v>
                </c:pt>
                <c:pt idx="171">
                  <c:v>-0.69505519577990349</c:v>
                </c:pt>
                <c:pt idx="172">
                  <c:v>-0.65391962880725396</c:v>
                </c:pt>
                <c:pt idx="173">
                  <c:v>-0.61440785048021451</c:v>
                </c:pt>
                <c:pt idx="174">
                  <c:v>-0.57649451448674449</c:v>
                </c:pt>
                <c:pt idx="175">
                  <c:v>-0.5401554355210354</c:v>
                </c:pt>
                <c:pt idx="176">
                  <c:v>-0.50536755452447701</c:v>
                </c:pt>
                <c:pt idx="177">
                  <c:v>-0.47210890563580205</c:v>
                </c:pt>
                <c:pt idx="178">
                  <c:v>-0.44035858474468897</c:v>
                </c:pt>
                <c:pt idx="179">
                  <c:v>-0.41009671954228488</c:v>
                </c:pt>
                <c:pt idx="180">
                  <c:v>-0.38130444095951088</c:v>
                </c:pt>
                <c:pt idx="181">
                  <c:v>-0.35396385587932883</c:v>
                </c:pt>
                <c:pt idx="182">
                  <c:v>-0.32805802100183079</c:v>
                </c:pt>
                <c:pt idx="183">
                  <c:v>-0.30357091773052219</c:v>
                </c:pt>
                <c:pt idx="184">
                  <c:v>-0.28048742793369152</c:v>
                </c:pt>
                <c:pt idx="185">
                  <c:v>-0.25879331041537901</c:v>
                </c:pt>
                <c:pt idx="186">
                  <c:v>-0.23847517790500128</c:v>
                </c:pt>
                <c:pt idx="187">
                  <c:v>-0.21952047434180713</c:v>
                </c:pt>
                <c:pt idx="188">
                  <c:v>-0.20191745218850743</c:v>
                </c:pt>
                <c:pt idx="189">
                  <c:v>-0.18565514945606326</c:v>
                </c:pt>
                <c:pt idx="190">
                  <c:v>-0.17072336605736585</c:v>
                </c:pt>
                <c:pt idx="191">
                  <c:v>-0.15711263903071568</c:v>
                </c:pt>
                <c:pt idx="192">
                  <c:v>-0.14481421608539746</c:v>
                </c:pt>
                <c:pt idx="193">
                  <c:v>-0.13382002682481831</c:v>
                </c:pt>
                <c:pt idx="194">
                  <c:v>-0.12412265090568503</c:v>
                </c:pt>
                <c:pt idx="195">
                  <c:v>-0.11571528230934455</c:v>
                </c:pt>
                <c:pt idx="196">
                  <c:v>-0.1085916888571892</c:v>
                </c:pt>
                <c:pt idx="197">
                  <c:v>-0.10274616612889105</c:v>
                </c:pt>
                <c:pt idx="198">
                  <c:v>-9.8173485079764602E-2</c:v>
                </c:pt>
                <c:pt idx="199">
                  <c:v>-9.4868832939450809E-2</c:v>
                </c:pt>
                <c:pt idx="200">
                  <c:v>-9.2827747428385732E-2</c:v>
                </c:pt>
                <c:pt idx="201">
                  <c:v>-9.2046044933369528E-2</c:v>
                </c:pt>
                <c:pt idx="202">
                  <c:v>-9.2519743967572787E-2</c:v>
                </c:pt>
                <c:pt idx="203">
                  <c:v>-9.4244985880509446E-2</c:v>
                </c:pt>
                <c:pt idx="204">
                  <c:v>-9.7217955234441808E-2</c:v>
                </c:pt>
                <c:pt idx="205">
                  <c:v>-0.101434802408379</c:v>
                </c:pt>
                <c:pt idx="206">
                  <c:v>-0.10689157078931798</c:v>
                </c:pt>
                <c:pt idx="207">
                  <c:v>-0.11358413041758757</c:v>
                </c:pt>
                <c:pt idx="208">
                  <c:v>-0.12150811929472637</c:v>
                </c:pt>
                <c:pt idx="209">
                  <c:v>-0.13065889288347721</c:v>
                </c:pt>
                <c:pt idx="210">
                  <c:v>-0.14103148174637814</c:v>
                </c:pt>
                <c:pt idx="211">
                  <c:v>-0.1526205568443359</c:v>
                </c:pt>
                <c:pt idx="212">
                  <c:v>-0.16542040175961059</c:v>
                </c:pt>
                <c:pt idx="213">
                  <c:v>-0.17942489099427106</c:v>
                </c:pt>
                <c:pt idx="214">
                  <c:v>-0.19462747348613474</c:v>
                </c:pt>
                <c:pt idx="215">
                  <c:v>-0.21102116054027695</c:v>
                </c:pt>
                <c:pt idx="216">
                  <c:v>-0.22859851746372184</c:v>
                </c:pt>
                <c:pt idx="217">
                  <c:v>-0.24735165829185346</c:v>
                </c:pt>
                <c:pt idx="218">
                  <c:v>-0.26727224309388226</c:v>
                </c:pt>
                <c:pt idx="219">
                  <c:v>-0.28835147743423545</c:v>
                </c:pt>
                <c:pt idx="220">
                  <c:v>-0.31058011364407223</c:v>
                </c:pt>
                <c:pt idx="221">
                  <c:v>-0.33394845362186942</c:v>
                </c:pt>
                <c:pt idx="222">
                  <c:v>-0.35844635293507199</c:v>
                </c:pt>
                <c:pt idx="223">
                  <c:v>-0.38406322603766263</c:v>
                </c:pt>
                <c:pt idx="224">
                  <c:v>-0.41078805245278099</c:v>
                </c:pt>
                <c:pt idx="225">
                  <c:v>-0.43860938379676556</c:v>
                </c:pt>
                <c:pt idx="226">
                  <c:v>-0.4675153515425825</c:v>
                </c:pt>
                <c:pt idx="227">
                  <c:v>-0.49749367543763817</c:v>
                </c:pt>
                <c:pt idx="228">
                  <c:v>-0.52853167250445432</c:v>
                </c:pt>
                <c:pt idx="229">
                  <c:v>-0.56061626656331742</c:v>
                </c:pt>
                <c:pt idx="230">
                  <c:v>-0.59373399822443707</c:v>
                </c:pt>
                <c:pt idx="231">
                  <c:v>-0.62787103530382171</c:v>
                </c:pt>
                <c:pt idx="232">
                  <c:v>-0.66301318362239303</c:v>
                </c:pt>
                <c:pt idx="233">
                  <c:v>-0.69914589815209383</c:v>
                </c:pt>
                <c:pt idx="234">
                  <c:v>-0.736254294476134</c:v>
                </c:pt>
                <c:pt idx="235">
                  <c:v>-0.77432316053325823</c:v>
                </c:pt>
                <c:pt idx="236">
                  <c:v>-0.81333696861812699</c:v>
                </c:pt>
                <c:pt idx="237">
                  <c:v>-0.8532798876117117</c:v>
                </c:pt>
                <c:pt idx="238">
                  <c:v>-0.89413579541708654</c:v>
                </c:pt>
                <c:pt idx="239">
                  <c:v>-0.93588829157724285</c:v>
                </c:pt>
                <c:pt idx="240">
                  <c:v>-0.97852071005257857</c:v>
                </c:pt>
                <c:pt idx="241">
                  <c:v>-1.0220161321366146</c:v>
                </c:pt>
                <c:pt idx="242">
                  <c:v>-1.0663573994892503</c:v>
                </c:pt>
                <c:pt idx="243">
                  <c:v>-1.1115271272675462</c:v>
                </c:pt>
                <c:pt idx="244">
                  <c:v>-1.1575077173346338</c:v>
                </c:pt>
                <c:pt idx="245">
                  <c:v>-1.2042813715278962</c:v>
                </c:pt>
                <c:pt idx="246">
                  <c:v>-1.2518301049681024</c:v>
                </c:pt>
                <c:pt idx="247">
                  <c:v>-1.3001357593916183</c:v>
                </c:pt>
                <c:pt idx="248">
                  <c:v>-1.3491800164883545</c:v>
                </c:pt>
                <c:pt idx="249">
                  <c:v>-1.3989444112284879</c:v>
                </c:pt>
                <c:pt idx="250">
                  <c:v>-1.4494103451615197</c:v>
                </c:pt>
                <c:pt idx="251">
                  <c:v>-1.5005590996716043</c:v>
                </c:pt>
                <c:pt idx="252">
                  <c:v>-1.5523718491735929</c:v>
                </c:pt>
                <c:pt idx="253">
                  <c:v>-1.6048296742346504</c:v>
                </c:pt>
                <c:pt idx="254">
                  <c:v>-1.6579135746067453</c:v>
                </c:pt>
                <c:pt idx="255">
                  <c:v>-1.7116044821558052</c:v>
                </c:pt>
                <c:pt idx="256">
                  <c:v>-1.7658832736737813</c:v>
                </c:pt>
                <c:pt idx="257">
                  <c:v>-1.8207307835603117</c:v>
                </c:pt>
                <c:pt idx="258">
                  <c:v>-1.8761278163611976</c:v>
                </c:pt>
                <c:pt idx="259">
                  <c:v>-1.932055159151354</c:v>
                </c:pt>
                <c:pt idx="260">
                  <c:v>-1.9884935937504027</c:v>
                </c:pt>
                <c:pt idx="261">
                  <c:v>-2.0454239087595933</c:v>
                </c:pt>
                <c:pt idx="262">
                  <c:v>-2.1028269114091964</c:v>
                </c:pt>
                <c:pt idx="263">
                  <c:v>-2.1606834392060739</c:v>
                </c:pt>
                <c:pt idx="264">
                  <c:v>-2.2189743713716106</c:v>
                </c:pt>
                <c:pt idx="265">
                  <c:v>-2.2776806400607277</c:v>
                </c:pt>
                <c:pt idx="266">
                  <c:v>-2.3367832413532073</c:v>
                </c:pt>
                <c:pt idx="267">
                  <c:v>-2.3962632460090831</c:v>
                </c:pt>
                <c:pt idx="268">
                  <c:v>-2.456101809980388</c:v>
                </c:pt>
                <c:pt idx="269">
                  <c:v>-2.5162801846720413</c:v>
                </c:pt>
                <c:pt idx="270">
                  <c:v>-2.5767797269452339</c:v>
                </c:pt>
                <c:pt idx="271">
                  <c:v>-2.6375819088571091</c:v>
                </c:pt>
                <c:pt idx="272">
                  <c:v>-2.698668327131156</c:v>
                </c:pt>
                <c:pt idx="273">
                  <c:v>-2.7600207123531484</c:v>
                </c:pt>
                <c:pt idx="274">
                  <c:v>-2.8216209378880444</c:v>
                </c:pt>
                <c:pt idx="275">
                  <c:v>-2.883451028513718</c:v>
                </c:pt>
                <c:pt idx="276">
                  <c:v>-2.9454931687679311</c:v>
                </c:pt>
                <c:pt idx="277">
                  <c:v>-3.0077297110053935</c:v>
                </c:pt>
                <c:pt idx="278">
                  <c:v>-3.0701431831623216</c:v>
                </c:pt>
                <c:pt idx="279">
                  <c:v>-3.1327162962262638</c:v>
                </c:pt>
                <c:pt idx="280">
                  <c:v>-3.1954319514095659</c:v>
                </c:pt>
                <c:pt idx="281">
                  <c:v>-3.2582732470251705</c:v>
                </c:pt>
                <c:pt idx="282">
                  <c:v>-3.3212234850639906</c:v>
                </c:pt>
                <c:pt idx="283">
                  <c:v>-3.3842661774734686</c:v>
                </c:pt>
                <c:pt idx="284">
                  <c:v>-3.4473850521373821</c:v>
                </c:pt>
                <c:pt idx="285">
                  <c:v>-3.5105640585573603</c:v>
                </c:pt>
                <c:pt idx="286">
                  <c:v>-3.573787373236974</c:v>
                </c:pt>
                <c:pt idx="287">
                  <c:v>-3.6370394047696317</c:v>
                </c:pt>
                <c:pt idx="288">
                  <c:v>-3.7003047986319162</c:v>
                </c:pt>
                <c:pt idx="289">
                  <c:v>-3.7635684416843116</c:v>
                </c:pt>
                <c:pt idx="290">
                  <c:v>-3.826815466381654</c:v>
                </c:pt>
                <c:pt idx="291">
                  <c:v>-3.8900312546959253</c:v>
                </c:pt>
                <c:pt idx="292">
                  <c:v>-3.9532014417543868</c:v>
                </c:pt>
                <c:pt idx="293">
                  <c:v>-4.0163119191962604</c:v>
                </c:pt>
                <c:pt idx="294">
                  <c:v>-4.0793488382515291</c:v>
                </c:pt>
                <c:pt idx="295">
                  <c:v>-4.1422986125456802</c:v>
                </c:pt>
                <c:pt idx="296">
                  <c:v>-4.2051479206344169</c:v>
                </c:pt>
                <c:pt idx="297">
                  <c:v>-4.2678837082726844</c:v>
                </c:pt>
                <c:pt idx="298">
                  <c:v>-4.3304931904225379</c:v>
                </c:pt>
                <c:pt idx="299">
                  <c:v>-4.3929638530045958</c:v>
                </c:pt>
                <c:pt idx="300">
                  <c:v>-4.4552834543979998</c:v>
                </c:pt>
                <c:pt idx="301">
                  <c:v>-4.5174400266940573</c:v>
                </c:pt>
                <c:pt idx="302">
                  <c:v>-4.5794218767088166</c:v>
                </c:pt>
                <c:pt idx="303">
                  <c:v>-4.6412175867600389</c:v>
                </c:pt>
                <c:pt idx="304">
                  <c:v>-4.7028160152141636</c:v>
                </c:pt>
                <c:pt idx="305">
                  <c:v>-4.7642062968089665</c:v>
                </c:pt>
                <c:pt idx="306">
                  <c:v>-4.825377842757768</c:v>
                </c:pt>
                <c:pt idx="307">
                  <c:v>-4.8863203406410776</c:v>
                </c:pt>
                <c:pt idx="308">
                  <c:v>-4.9470237540917408</c:v>
                </c:pt>
                <c:pt idx="309">
                  <c:v>-5.0074783222796393</c:v>
                </c:pt>
                <c:pt idx="310">
                  <c:v>-5.0676745592021302</c:v>
                </c:pt>
                <c:pt idx="311">
                  <c:v>-5.1276032527864075</c:v>
                </c:pt>
                <c:pt idx="312">
                  <c:v>-5.1872554638100503</c:v>
                </c:pt>
                <c:pt idx="313">
                  <c:v>-5.2466225246460274</c:v>
                </c:pt>
                <c:pt idx="314">
                  <c:v>-5.3056960378384046</c:v>
                </c:pt>
                <c:pt idx="315">
                  <c:v>-5.3644678745151717</c:v>
                </c:pt>
                <c:pt idx="316">
                  <c:v>-5.42293017264433</c:v>
                </c:pt>
                <c:pt idx="317">
                  <c:v>-5.4810753351396526</c:v>
                </c:pt>
                <c:pt idx="318">
                  <c:v>-5.5388960278223101</c:v>
                </c:pt>
                <c:pt idx="319">
                  <c:v>-5.5963851772446276</c:v>
                </c:pt>
                <c:pt idx="320">
                  <c:v>-5.6535359683821476</c:v>
                </c:pt>
                <c:pt idx="321">
                  <c:v>-5.7103418422001573</c:v>
                </c:pt>
                <c:pt idx="322">
                  <c:v>-5.7667964931007756</c:v>
                </c:pt>
                <c:pt idx="323">
                  <c:v>-5.8228938662566216</c:v>
                </c:pt>
                <c:pt idx="324">
                  <c:v>-5.8786281548370587</c:v>
                </c:pt>
                <c:pt idx="325">
                  <c:v>-5.933993797132846</c:v>
                </c:pt>
                <c:pt idx="326">
                  <c:v>-5.9889854735850951</c:v>
                </c:pt>
                <c:pt idx="327">
                  <c:v>-6.043598103724162</c:v>
                </c:pt>
                <c:pt idx="328">
                  <c:v>-6.0978268430241931</c:v>
                </c:pt>
                <c:pt idx="329">
                  <c:v>-6.1516670796788055</c:v>
                </c:pt>
                <c:pt idx="330">
                  <c:v>-6.2051144313033841</c:v>
                </c:pt>
                <c:pt idx="331">
                  <c:v>-6.2581647415692663</c:v>
                </c:pt>
                <c:pt idx="332">
                  <c:v>-6.310814076775122</c:v>
                </c:pt>
                <c:pt idx="333">
                  <c:v>-6.3630587223606154</c:v>
                </c:pt>
                <c:pt idx="334">
                  <c:v>-6.4148951793672797</c:v>
                </c:pt>
                <c:pt idx="335">
                  <c:v>-6.4663201608516179</c:v>
                </c:pt>
                <c:pt idx="336">
                  <c:v>-6.5173305882550796</c:v>
                </c:pt>
                <c:pt idx="337">
                  <c:v>-6.5679235877356392</c:v>
                </c:pt>
                <c:pt idx="338">
                  <c:v>-6.6180964864654284</c:v>
                </c:pt>
                <c:pt idx="339">
                  <c:v>-6.6678468088988989</c:v>
                </c:pt>
                <c:pt idx="340">
                  <c:v>-6.7171722730156773</c:v>
                </c:pt>
                <c:pt idx="341">
                  <c:v>-6.7660707865423833</c:v>
                </c:pt>
                <c:pt idx="342">
                  <c:v>-6.8145404431573162</c:v>
                </c:pt>
                <c:pt idx="343">
                  <c:v>-6.862579518681974</c:v>
                </c:pt>
                <c:pt idx="344">
                  <c:v>-6.910186467263113</c:v>
                </c:pt>
                <c:pt idx="345">
                  <c:v>-6.9573599175490148</c:v>
                </c:pt>
                <c:pt idx="346">
                  <c:v>-7.0040986688634614</c:v>
                </c:pt>
                <c:pt idx="347">
                  <c:v>-7.05040168738077</c:v>
                </c:pt>
                <c:pt idx="348">
                  <c:v>-7.0962681023051717</c:v>
                </c:pt>
                <c:pt idx="349">
                  <c:v>-7.1416972020576246</c:v>
                </c:pt>
                <c:pt idx="350">
                  <c:v>-7.1866884304730982</c:v>
                </c:pt>
                <c:pt idx="351">
                  <c:v>-7.2312413830111675</c:v>
                </c:pt>
                <c:pt idx="352">
                  <c:v>-7.2753558029827001</c:v>
                </c:pt>
                <c:pt idx="353">
                  <c:v>-7.3190315777952426</c:v>
                </c:pt>
                <c:pt idx="354">
                  <c:v>-7.3622687352196392</c:v>
                </c:pt>
                <c:pt idx="355">
                  <c:v>-7.405067439680268</c:v>
                </c:pt>
                <c:pt idx="356">
                  <c:v>-7.4474279885711816</c:v>
                </c:pt>
                <c:pt idx="357">
                  <c:v>-7.4893508086002925</c:v>
                </c:pt>
                <c:pt idx="358">
                  <c:v>-7.5308364521636744</c:v>
                </c:pt>
                <c:pt idx="359">
                  <c:v>-7.5718855937519312</c:v>
                </c:pt>
                <c:pt idx="360">
                  <c:v>-7.6124990263904504</c:v>
                </c:pt>
                <c:pt idx="361">
                  <c:v>-7.6526776581152651</c:v>
                </c:pt>
                <c:pt idx="362">
                  <c:v>-7.6924225084861675</c:v>
                </c:pt>
                <c:pt idx="363">
                  <c:v>-7.7317347051385754</c:v>
                </c:pt>
                <c:pt idx="364">
                  <c:v>-7.7706154803755929</c:v>
                </c:pt>
                <c:pt idx="365">
                  <c:v>-7.8090661678016131</c:v>
                </c:pt>
                <c:pt idx="366">
                  <c:v>-7.8470881989986205</c:v>
                </c:pt>
                <c:pt idx="367">
                  <c:v>-7.8846831002464519</c:v>
                </c:pt>
                <c:pt idx="368">
                  <c:v>-7.9218524892879465</c:v>
                </c:pt>
                <c:pt idx="369">
                  <c:v>-7.9585980721400622</c:v>
                </c:pt>
                <c:pt idx="370">
                  <c:v>-7.9949216399517686</c:v>
                </c:pt>
                <c:pt idx="371">
                  <c:v>-8.0308250659095464</c:v>
                </c:pt>
                <c:pt idx="372">
                  <c:v>-8.0663103021912299</c:v>
                </c:pt>
                <c:pt idx="373">
                  <c:v>-8.1013793769687901</c:v>
                </c:pt>
                <c:pt idx="374">
                  <c:v>-8.1360343914607167</c:v>
                </c:pt>
                <c:pt idx="375">
                  <c:v>-8.1702775170344317</c:v>
                </c:pt>
                <c:pt idx="376">
                  <c:v>-8.2041109923591584</c:v>
                </c:pt>
                <c:pt idx="377">
                  <c:v>-8.237537120609721</c:v>
                </c:pt>
                <c:pt idx="378">
                  <c:v>-8.2705582667213999</c:v>
                </c:pt>
                <c:pt idx="379">
                  <c:v>-8.3031768546963267</c:v>
                </c:pt>
                <c:pt idx="380">
                  <c:v>-8.335395364961327</c:v>
                </c:pt>
                <c:pt idx="381">
                  <c:v>-8.3672163317775752</c:v>
                </c:pt>
                <c:pt idx="382">
                  <c:v>-8.3986423407020094</c:v>
                </c:pt>
                <c:pt idx="383">
                  <c:v>-8.4296760261005321</c:v>
                </c:pt>
                <c:pt idx="384">
                  <c:v>-8.4603200687130506</c:v>
                </c:pt>
                <c:pt idx="385">
                  <c:v>-8.4905771932701821</c:v>
                </c:pt>
                <c:pt idx="386">
                  <c:v>-8.5204501661615399</c:v>
                </c:pt>
                <c:pt idx="387">
                  <c:v>-8.5499417931555115</c:v>
                </c:pt>
                <c:pt idx="388">
                  <c:v>-8.5790549171701631</c:v>
                </c:pt>
                <c:pt idx="389">
                  <c:v>-8.579083611004684</c:v>
                </c:pt>
                <c:pt idx="390">
                  <c:v>-8.5791123044690991</c:v>
                </c:pt>
                <c:pt idx="391">
                  <c:v>-8.5791409975634068</c:v>
                </c:pt>
                <c:pt idx="392">
                  <c:v>-8.5791696902876105</c:v>
                </c:pt>
                <c:pt idx="393">
                  <c:v>-8.5791983826417137</c:v>
                </c:pt>
                <c:pt idx="394">
                  <c:v>-8.5792270746257149</c:v>
                </c:pt>
                <c:pt idx="395">
                  <c:v>-8.5792557662396209</c:v>
                </c:pt>
                <c:pt idx="396">
                  <c:v>-8.5792844574834408</c:v>
                </c:pt>
                <c:pt idx="397">
                  <c:v>-8.5793131483571656</c:v>
                </c:pt>
                <c:pt idx="398">
                  <c:v>-8.5793418388608025</c:v>
                </c:pt>
                <c:pt idx="399">
                  <c:v>-8.5793705289943532</c:v>
                </c:pt>
                <c:pt idx="400">
                  <c:v>-8.5793992187578283</c:v>
                </c:pt>
                <c:pt idx="401">
                  <c:v>-8.5794279081512208</c:v>
                </c:pt>
                <c:pt idx="402">
                  <c:v>-8.5794565971745413</c:v>
                </c:pt>
                <c:pt idx="403">
                  <c:v>-8.5794852858277828</c:v>
                </c:pt>
                <c:pt idx="404">
                  <c:v>-8.5795139741109558</c:v>
                </c:pt>
                <c:pt idx="405">
                  <c:v>-8.5795426620240676</c:v>
                </c:pt>
                <c:pt idx="406">
                  <c:v>-8.5795713495671126</c:v>
                </c:pt>
                <c:pt idx="407">
                  <c:v>-8.5796000367400946</c:v>
                </c:pt>
                <c:pt idx="408">
                  <c:v>-8.5796287235430189</c:v>
                </c:pt>
                <c:pt idx="409">
                  <c:v>-8.5796574099758871</c:v>
                </c:pt>
                <c:pt idx="410">
                  <c:v>-8.5796860960387029</c:v>
                </c:pt>
                <c:pt idx="411">
                  <c:v>-8.5797147817314663</c:v>
                </c:pt>
                <c:pt idx="412">
                  <c:v>-8.5797434670541861</c:v>
                </c:pt>
                <c:pt idx="413">
                  <c:v>-8.5797721520068606</c:v>
                </c:pt>
                <c:pt idx="414">
                  <c:v>-8.5798008365894898</c:v>
                </c:pt>
                <c:pt idx="415">
                  <c:v>-8.5798295208020772</c:v>
                </c:pt>
                <c:pt idx="416">
                  <c:v>-8.5798582046446388</c:v>
                </c:pt>
                <c:pt idx="417">
                  <c:v>-8.5798868881171568</c:v>
                </c:pt>
                <c:pt idx="418">
                  <c:v>-8.5799155712196509</c:v>
                </c:pt>
                <c:pt idx="419">
                  <c:v>-8.5799442539521174</c:v>
                </c:pt>
                <c:pt idx="420">
                  <c:v>-8.5799729363145598</c:v>
                </c:pt>
                <c:pt idx="421">
                  <c:v>-8.5800016183069783</c:v>
                </c:pt>
                <c:pt idx="422">
                  <c:v>-8.580030299929378</c:v>
                </c:pt>
                <c:pt idx="423">
                  <c:v>-8.5800589811817662</c:v>
                </c:pt>
                <c:pt idx="424">
                  <c:v>-8.5800876620641322</c:v>
                </c:pt>
                <c:pt idx="425">
                  <c:v>-8.5801163425764972</c:v>
                </c:pt>
                <c:pt idx="426">
                  <c:v>-8.5801450227188507</c:v>
                </c:pt>
                <c:pt idx="427">
                  <c:v>-8.5801737024912015</c:v>
                </c:pt>
                <c:pt idx="428">
                  <c:v>-8.5802023818935531</c:v>
                </c:pt>
                <c:pt idx="429">
                  <c:v>-8.5802310609259003</c:v>
                </c:pt>
                <c:pt idx="430">
                  <c:v>-8.5802597395882536</c:v>
                </c:pt>
                <c:pt idx="431">
                  <c:v>-8.5802884178806149</c:v>
                </c:pt>
                <c:pt idx="432">
                  <c:v>-8.5803170958029824</c:v>
                </c:pt>
                <c:pt idx="433">
                  <c:v>-8.5803457733553685</c:v>
                </c:pt>
                <c:pt idx="434">
                  <c:v>-8.5803744505377644</c:v>
                </c:pt>
                <c:pt idx="435">
                  <c:v>-8.5804031273501806</c:v>
                </c:pt>
                <c:pt idx="436">
                  <c:v>-8.5804318037926173</c:v>
                </c:pt>
                <c:pt idx="437">
                  <c:v>-8.5804604798650779</c:v>
                </c:pt>
                <c:pt idx="438">
                  <c:v>-8.5804891555675642</c:v>
                </c:pt>
                <c:pt idx="439">
                  <c:v>-8.5805178309000816</c:v>
                </c:pt>
                <c:pt idx="440">
                  <c:v>-8.5805465058626353</c:v>
                </c:pt>
                <c:pt idx="441">
                  <c:v>-8.5805751804552202</c:v>
                </c:pt>
                <c:pt idx="442">
                  <c:v>-8.5806038546778414</c:v>
                </c:pt>
                <c:pt idx="443">
                  <c:v>-8.5806325285305061</c:v>
                </c:pt>
                <c:pt idx="444">
                  <c:v>-8.5806612020132125</c:v>
                </c:pt>
                <c:pt idx="445">
                  <c:v>-8.5806898751259713</c:v>
                </c:pt>
                <c:pt idx="446">
                  <c:v>-8.5807185478687753</c:v>
                </c:pt>
                <c:pt idx="447">
                  <c:v>-8.5807472202416299</c:v>
                </c:pt>
                <c:pt idx="448">
                  <c:v>-8.5807758922445458</c:v>
                </c:pt>
                <c:pt idx="449">
                  <c:v>-8.5808045638775141</c:v>
                </c:pt>
                <c:pt idx="450">
                  <c:v>-8.5808332351405454</c:v>
                </c:pt>
                <c:pt idx="451">
                  <c:v>-8.5808619060336397</c:v>
                </c:pt>
                <c:pt idx="452">
                  <c:v>-8.5808905765568024</c:v>
                </c:pt>
                <c:pt idx="453">
                  <c:v>-8.5809192467100317</c:v>
                </c:pt>
                <c:pt idx="454">
                  <c:v>-8.5809479164933364</c:v>
                </c:pt>
                <c:pt idx="455">
                  <c:v>-8.5809765859067113</c:v>
                </c:pt>
                <c:pt idx="456">
                  <c:v>-8.5810052549501687</c:v>
                </c:pt>
                <c:pt idx="457">
                  <c:v>-8.5810339236237052</c:v>
                </c:pt>
                <c:pt idx="458">
                  <c:v>-8.5810625919273278</c:v>
                </c:pt>
                <c:pt idx="459">
                  <c:v>-8.5810912598610347</c:v>
                </c:pt>
                <c:pt idx="460">
                  <c:v>-8.5811199274248313</c:v>
                </c:pt>
                <c:pt idx="461">
                  <c:v>-8.5811485946187194</c:v>
                </c:pt>
                <c:pt idx="462">
                  <c:v>-8.581177261442706</c:v>
                </c:pt>
                <c:pt idx="463">
                  <c:v>-8.5812059278967876</c:v>
                </c:pt>
                <c:pt idx="464">
                  <c:v>-8.5812345939809713</c:v>
                </c:pt>
                <c:pt idx="465">
                  <c:v>-8.5812632596952589</c:v>
                </c:pt>
                <c:pt idx="466">
                  <c:v>-8.5812919250396469</c:v>
                </c:pt>
                <c:pt idx="467">
                  <c:v>-8.5813205900141512</c:v>
                </c:pt>
                <c:pt idx="468">
                  <c:v>-8.5813492546187682</c:v>
                </c:pt>
                <c:pt idx="469">
                  <c:v>-8.5813779188534998</c:v>
                </c:pt>
                <c:pt idx="470">
                  <c:v>-8.5814065827183477</c:v>
                </c:pt>
                <c:pt idx="471">
                  <c:v>-8.5814352462133137</c:v>
                </c:pt>
                <c:pt idx="472">
                  <c:v>-8.5814639093384049</c:v>
                </c:pt>
                <c:pt idx="473">
                  <c:v>-8.5814925720936248</c:v>
                </c:pt>
                <c:pt idx="474">
                  <c:v>-8.5815212344789717</c:v>
                </c:pt>
                <c:pt idx="475">
                  <c:v>-8.5815498964944528</c:v>
                </c:pt>
                <c:pt idx="476">
                  <c:v>-8.5815785581400696</c:v>
                </c:pt>
                <c:pt idx="477">
                  <c:v>-8.5816072194158224</c:v>
                </c:pt>
                <c:pt idx="478">
                  <c:v>-8.5816358803217145</c:v>
                </c:pt>
                <c:pt idx="479">
                  <c:v>-8.5816645408577532</c:v>
                </c:pt>
                <c:pt idx="480">
                  <c:v>-8.5816932010239366</c:v>
                </c:pt>
                <c:pt idx="481">
                  <c:v>-8.5817218608202701</c:v>
                </c:pt>
                <c:pt idx="482">
                  <c:v>-8.5817505202467554</c:v>
                </c:pt>
                <c:pt idx="483">
                  <c:v>-8.5817791793033962</c:v>
                </c:pt>
                <c:pt idx="484">
                  <c:v>-8.5818078379901923</c:v>
                </c:pt>
                <c:pt idx="485">
                  <c:v>-8.5818364963071456</c:v>
                </c:pt>
                <c:pt idx="486">
                  <c:v>-8.5818651542542721</c:v>
                </c:pt>
                <c:pt idx="487">
                  <c:v>-8.5818938118315593</c:v>
                </c:pt>
                <c:pt idx="488">
                  <c:v>-8.5819224690390179</c:v>
                </c:pt>
                <c:pt idx="489">
                  <c:v>-8.5819511258766461</c:v>
                </c:pt>
                <c:pt idx="490">
                  <c:v>-8.581979782344451</c:v>
                </c:pt>
                <c:pt idx="491">
                  <c:v>-8.5820084384424344</c:v>
                </c:pt>
                <c:pt idx="492">
                  <c:v>-8.5820370941705963</c:v>
                </c:pt>
                <c:pt idx="493">
                  <c:v>-8.5820657495289421</c:v>
                </c:pt>
                <c:pt idx="494">
                  <c:v>-8.5820944045174734</c:v>
                </c:pt>
                <c:pt idx="495">
                  <c:v>-8.5821230591361939</c:v>
                </c:pt>
                <c:pt idx="496">
                  <c:v>-8.5821517133851071</c:v>
                </c:pt>
                <c:pt idx="497">
                  <c:v>-8.5821803672642165</c:v>
                </c:pt>
                <c:pt idx="498">
                  <c:v>-8.5822090207735222</c:v>
                </c:pt>
                <c:pt idx="499">
                  <c:v>-8.5822376739130295</c:v>
                </c:pt>
                <c:pt idx="500">
                  <c:v>-8.5822663266827401</c:v>
                </c:pt>
                <c:pt idx="501">
                  <c:v>-8.5822949790826542</c:v>
                </c:pt>
                <c:pt idx="502">
                  <c:v>-8.5823236311127769</c:v>
                </c:pt>
                <c:pt idx="503">
                  <c:v>-8.5823522827731153</c:v>
                </c:pt>
                <c:pt idx="504">
                  <c:v>-8.5823809340636679</c:v>
                </c:pt>
                <c:pt idx="505">
                  <c:v>-8.5824095849844362</c:v>
                </c:pt>
                <c:pt idx="506">
                  <c:v>-8.5824382355354221</c:v>
                </c:pt>
                <c:pt idx="507">
                  <c:v>-8.5824668857166415</c:v>
                </c:pt>
                <c:pt idx="508">
                  <c:v>-8.5824955355280785</c:v>
                </c:pt>
                <c:pt idx="509">
                  <c:v>-8.5825241849697456</c:v>
                </c:pt>
                <c:pt idx="510">
                  <c:v>-8.5825528340416462</c:v>
                </c:pt>
                <c:pt idx="511">
                  <c:v>-8.5825814827437839</c:v>
                </c:pt>
                <c:pt idx="512">
                  <c:v>-8.5826101310761587</c:v>
                </c:pt>
                <c:pt idx="513">
                  <c:v>-8.5826387790387688</c:v>
                </c:pt>
                <c:pt idx="514">
                  <c:v>-8.5826674266316214</c:v>
                </c:pt>
                <c:pt idx="515">
                  <c:v>-8.5826960738547289</c:v>
                </c:pt>
                <c:pt idx="516">
                  <c:v>-8.5827247207080788</c:v>
                </c:pt>
                <c:pt idx="517">
                  <c:v>-8.58275336719168</c:v>
                </c:pt>
                <c:pt idx="518">
                  <c:v>-8.5827820133055397</c:v>
                </c:pt>
                <c:pt idx="519">
                  <c:v>-8.5828106590496507</c:v>
                </c:pt>
                <c:pt idx="520">
                  <c:v>-8.5828393044240325</c:v>
                </c:pt>
                <c:pt idx="521">
                  <c:v>-8.5828679494286657</c:v>
                </c:pt>
                <c:pt idx="522">
                  <c:v>-8.5828965940635769</c:v>
                </c:pt>
                <c:pt idx="523">
                  <c:v>-8.5829252383287482</c:v>
                </c:pt>
                <c:pt idx="524">
                  <c:v>-8.582953882224194</c:v>
                </c:pt>
                <c:pt idx="525">
                  <c:v>-8.5829825257499124</c:v>
                </c:pt>
                <c:pt idx="526">
                  <c:v>-8.5830111689059105</c:v>
                </c:pt>
                <c:pt idx="527">
                  <c:v>-8.583039811692192</c:v>
                </c:pt>
                <c:pt idx="528">
                  <c:v>-8.5830684541087532</c:v>
                </c:pt>
                <c:pt idx="529">
                  <c:v>-8.5830970961555995</c:v>
                </c:pt>
                <c:pt idx="530">
                  <c:v>-8.5831257378327344</c:v>
                </c:pt>
                <c:pt idx="531">
                  <c:v>-8.5831543791401632</c:v>
                </c:pt>
                <c:pt idx="532">
                  <c:v>-8.5831830200778825</c:v>
                </c:pt>
                <c:pt idx="533">
                  <c:v>-8.5832116606459028</c:v>
                </c:pt>
                <c:pt idx="534">
                  <c:v>-8.5832403008442242</c:v>
                </c:pt>
                <c:pt idx="535">
                  <c:v>-8.5832689406728502</c:v>
                </c:pt>
                <c:pt idx="536">
                  <c:v>-8.5832975801317808</c:v>
                </c:pt>
                <c:pt idx="537">
                  <c:v>-8.583326219221016</c:v>
                </c:pt>
                <c:pt idx="538">
                  <c:v>-8.5833548579405718</c:v>
                </c:pt>
                <c:pt idx="539">
                  <c:v>-8.5833834962904341</c:v>
                </c:pt>
                <c:pt idx="540">
                  <c:v>-8.5834121342706133</c:v>
                </c:pt>
                <c:pt idx="541">
                  <c:v>-8.583440771881115</c:v>
                </c:pt>
                <c:pt idx="542">
                  <c:v>-8.5834694091219408</c:v>
                </c:pt>
                <c:pt idx="543">
                  <c:v>-8.5834980459930907</c:v>
                </c:pt>
                <c:pt idx="544">
                  <c:v>-8.583526682494572</c:v>
                </c:pt>
                <c:pt idx="545">
                  <c:v>-8.5835553186263844</c:v>
                </c:pt>
                <c:pt idx="546">
                  <c:v>-8.5835839543885335</c:v>
                </c:pt>
                <c:pt idx="547">
                  <c:v>-8.5836125897810103</c:v>
                </c:pt>
                <c:pt idx="548">
                  <c:v>-8.5836412248038325</c:v>
                </c:pt>
                <c:pt idx="549">
                  <c:v>-8.583669859457002</c:v>
                </c:pt>
                <c:pt idx="550">
                  <c:v>-8.5836984937405152</c:v>
                </c:pt>
                <c:pt idx="551">
                  <c:v>-8.5837271276543756</c:v>
                </c:pt>
                <c:pt idx="552">
                  <c:v>-8.5837557611985851</c:v>
                </c:pt>
                <c:pt idx="553">
                  <c:v>-8.5837843943731542</c:v>
                </c:pt>
                <c:pt idx="554">
                  <c:v>-8.5838130271780813</c:v>
                </c:pt>
                <c:pt idx="555">
                  <c:v>-8.5838416596133627</c:v>
                </c:pt>
                <c:pt idx="556">
                  <c:v>-8.5838702916790126</c:v>
                </c:pt>
                <c:pt idx="557">
                  <c:v>-8.5838989233750258</c:v>
                </c:pt>
                <c:pt idx="558">
                  <c:v>-8.5839275547014058</c:v>
                </c:pt>
                <c:pt idx="559">
                  <c:v>-8.5839561856581614</c:v>
                </c:pt>
                <c:pt idx="560">
                  <c:v>-8.583984816245291</c:v>
                </c:pt>
                <c:pt idx="561">
                  <c:v>-8.5840134464627944</c:v>
                </c:pt>
                <c:pt idx="562">
                  <c:v>-8.5840420763106788</c:v>
                </c:pt>
                <c:pt idx="563">
                  <c:v>-8.5840707057889531</c:v>
                </c:pt>
                <c:pt idx="564">
                  <c:v>-8.5840993348976049</c:v>
                </c:pt>
                <c:pt idx="565">
                  <c:v>-8.5841279636366501</c:v>
                </c:pt>
                <c:pt idx="566">
                  <c:v>-8.5841565920060834</c:v>
                </c:pt>
                <c:pt idx="567">
                  <c:v>-8.5841852200059119</c:v>
                </c:pt>
                <c:pt idx="568">
                  <c:v>-8.5842138476361391</c:v>
                </c:pt>
                <c:pt idx="569">
                  <c:v>-8.5842424748967634</c:v>
                </c:pt>
                <c:pt idx="570">
                  <c:v>-8.5842711017877953</c:v>
                </c:pt>
                <c:pt idx="571">
                  <c:v>-8.5842997283092277</c:v>
                </c:pt>
                <c:pt idx="572">
                  <c:v>-8.5843283544610731</c:v>
                </c:pt>
                <c:pt idx="573">
                  <c:v>-8.5843569802433297</c:v>
                </c:pt>
                <c:pt idx="574">
                  <c:v>-8.5843856056559975</c:v>
                </c:pt>
                <c:pt idx="575">
                  <c:v>-8.5844142306990836</c:v>
                </c:pt>
                <c:pt idx="576">
                  <c:v>-8.5844428553725898</c:v>
                </c:pt>
                <c:pt idx="577">
                  <c:v>-8.5844714796765214</c:v>
                </c:pt>
                <c:pt idx="578">
                  <c:v>-8.5845001036108712</c:v>
                </c:pt>
                <c:pt idx="579">
                  <c:v>-8.5845287271756536</c:v>
                </c:pt>
                <c:pt idx="580">
                  <c:v>-8.5845573503708685</c:v>
                </c:pt>
                <c:pt idx="581">
                  <c:v>-8.5845859731965195</c:v>
                </c:pt>
                <c:pt idx="582">
                  <c:v>-8.5846145956526048</c:v>
                </c:pt>
                <c:pt idx="583">
                  <c:v>-8.5846432177391296</c:v>
                </c:pt>
                <c:pt idx="584">
                  <c:v>-8.5846718394561012</c:v>
                </c:pt>
                <c:pt idx="585">
                  <c:v>-8.5847004608035178</c:v>
                </c:pt>
                <c:pt idx="586">
                  <c:v>-8.5847290817813793</c:v>
                </c:pt>
                <c:pt idx="587">
                  <c:v>-8.584757702389691</c:v>
                </c:pt>
                <c:pt idx="588">
                  <c:v>-8.584786322628462</c:v>
                </c:pt>
                <c:pt idx="589">
                  <c:v>-8.5848149424976867</c:v>
                </c:pt>
                <c:pt idx="590">
                  <c:v>-8.5848435619973706</c:v>
                </c:pt>
                <c:pt idx="591">
                  <c:v>-8.5848721811275261</c:v>
                </c:pt>
                <c:pt idx="592">
                  <c:v>-8.5849007998881355</c:v>
                </c:pt>
                <c:pt idx="593">
                  <c:v>-8.5849294182792182</c:v>
                </c:pt>
                <c:pt idx="594">
                  <c:v>-8.584958036300776</c:v>
                </c:pt>
                <c:pt idx="595">
                  <c:v>-8.5849866539528019</c:v>
                </c:pt>
                <c:pt idx="596">
                  <c:v>-8.5850152712353083</c:v>
                </c:pt>
                <c:pt idx="597">
                  <c:v>-8.5850438881482969</c:v>
                </c:pt>
                <c:pt idx="598">
                  <c:v>-8.5850725046917642</c:v>
                </c:pt>
                <c:pt idx="599">
                  <c:v>-8.5851011208657191</c:v>
                </c:pt>
                <c:pt idx="600">
                  <c:v>-8.5851297366701651</c:v>
                </c:pt>
                <c:pt idx="601">
                  <c:v>-8.5851583521050987</c:v>
                </c:pt>
                <c:pt idx="602">
                  <c:v>-8.585186967170527</c:v>
                </c:pt>
                <c:pt idx="603">
                  <c:v>-8.5852155818664535</c:v>
                </c:pt>
                <c:pt idx="604">
                  <c:v>-8.5852441961928818</c:v>
                </c:pt>
                <c:pt idx="605">
                  <c:v>-8.5852728101498066</c:v>
                </c:pt>
                <c:pt idx="606">
                  <c:v>-8.5853014237372456</c:v>
                </c:pt>
                <c:pt idx="607">
                  <c:v>-8.5853300369551828</c:v>
                </c:pt>
                <c:pt idx="608">
                  <c:v>-8.5853586498036361</c:v>
                </c:pt>
                <c:pt idx="609">
                  <c:v>-8.5853872622826035</c:v>
                </c:pt>
                <c:pt idx="610">
                  <c:v>-8.5854158743920905</c:v>
                </c:pt>
                <c:pt idx="611">
                  <c:v>-8.5854444861320953</c:v>
                </c:pt>
                <c:pt idx="612">
                  <c:v>-8.5854730975026232</c:v>
                </c:pt>
                <c:pt idx="613">
                  <c:v>-8.5855017085036778</c:v>
                </c:pt>
                <c:pt idx="614">
                  <c:v>-8.5855303191352537</c:v>
                </c:pt>
                <c:pt idx="615">
                  <c:v>-8.5855589293973686</c:v>
                </c:pt>
                <c:pt idx="616">
                  <c:v>-8.5855875392900138</c:v>
                </c:pt>
                <c:pt idx="617">
                  <c:v>-8.5856161488131981</c:v>
                </c:pt>
                <c:pt idx="618">
                  <c:v>-8.5856447579669233</c:v>
                </c:pt>
                <c:pt idx="619">
                  <c:v>-8.5856733667511875</c:v>
                </c:pt>
                <c:pt idx="620">
                  <c:v>-8.5857019751660033</c:v>
                </c:pt>
                <c:pt idx="621">
                  <c:v>-8.5857305832113635</c:v>
                </c:pt>
                <c:pt idx="622">
                  <c:v>-8.5857591908872717</c:v>
                </c:pt>
                <c:pt idx="623">
                  <c:v>-8.5857877981937349</c:v>
                </c:pt>
                <c:pt idx="624">
                  <c:v>-8.5858164051307586</c:v>
                </c:pt>
                <c:pt idx="625">
                  <c:v>-8.5858450116983409</c:v>
                </c:pt>
                <c:pt idx="626">
                  <c:v>-8.5858736178964872</c:v>
                </c:pt>
                <c:pt idx="627">
                  <c:v>-8.5859022237251956</c:v>
                </c:pt>
                <c:pt idx="628">
                  <c:v>-8.5859308291844769</c:v>
                </c:pt>
                <c:pt idx="629">
                  <c:v>-8.5859594342743257</c:v>
                </c:pt>
                <c:pt idx="630">
                  <c:v>-8.5859880389947509</c:v>
                </c:pt>
                <c:pt idx="631">
                  <c:v>-8.586016643345749</c:v>
                </c:pt>
                <c:pt idx="632">
                  <c:v>-8.5860452473273323</c:v>
                </c:pt>
                <c:pt idx="633">
                  <c:v>-8.5860738509394974</c:v>
                </c:pt>
                <c:pt idx="634">
                  <c:v>-8.5861024541822442</c:v>
                </c:pt>
                <c:pt idx="635">
                  <c:v>-8.5861310570555798</c:v>
                </c:pt>
                <c:pt idx="636">
                  <c:v>-8.586159659559506</c:v>
                </c:pt>
                <c:pt idx="637">
                  <c:v>-8.5861882616940317</c:v>
                </c:pt>
                <c:pt idx="638">
                  <c:v>-8.5862168634591551</c:v>
                </c:pt>
                <c:pt idx="639">
                  <c:v>-8.5862454648548692</c:v>
                </c:pt>
                <c:pt idx="640">
                  <c:v>-8.5862740658811951</c:v>
                </c:pt>
                <c:pt idx="641">
                  <c:v>-8.5863026665381224</c:v>
                </c:pt>
                <c:pt idx="642">
                  <c:v>-8.5863312668256579</c:v>
                </c:pt>
                <c:pt idx="643">
                  <c:v>-8.5863598667438055</c:v>
                </c:pt>
                <c:pt idx="644">
                  <c:v>-8.5863884662925667</c:v>
                </c:pt>
                <c:pt idx="645">
                  <c:v>-8.5864170654719416</c:v>
                </c:pt>
                <c:pt idx="646">
                  <c:v>-8.5864456642819373</c:v>
                </c:pt>
                <c:pt idx="647">
                  <c:v>-8.5864742627225592</c:v>
                </c:pt>
                <c:pt idx="648">
                  <c:v>-8.5865028607938054</c:v>
                </c:pt>
                <c:pt idx="649">
                  <c:v>-8.586531458495676</c:v>
                </c:pt>
                <c:pt idx="650">
                  <c:v>-8.5865600558281816</c:v>
                </c:pt>
                <c:pt idx="651">
                  <c:v>-8.5865886527913275</c:v>
                </c:pt>
                <c:pt idx="652">
                  <c:v>-8.5866172493850996</c:v>
                </c:pt>
                <c:pt idx="653">
                  <c:v>-8.5866458456095156</c:v>
                </c:pt>
                <c:pt idx="654">
                  <c:v>-8.5866744414645719</c:v>
                </c:pt>
                <c:pt idx="655">
                  <c:v>-8.5867030369502757</c:v>
                </c:pt>
                <c:pt idx="656">
                  <c:v>-8.5867316320666287</c:v>
                </c:pt>
                <c:pt idx="657">
                  <c:v>-8.5867602268136363</c:v>
                </c:pt>
                <c:pt idx="658">
                  <c:v>-8.5867888211912913</c:v>
                </c:pt>
                <c:pt idx="659">
                  <c:v>-8.5868174151996026</c:v>
                </c:pt>
                <c:pt idx="660">
                  <c:v>-8.5868460088385792</c:v>
                </c:pt>
                <c:pt idx="661">
                  <c:v>-8.5868746021082121</c:v>
                </c:pt>
                <c:pt idx="662">
                  <c:v>-8.5869031950085155</c:v>
                </c:pt>
                <c:pt idx="663">
                  <c:v>-8.5869317875394842</c:v>
                </c:pt>
                <c:pt idx="664">
                  <c:v>-8.5869603797011269</c:v>
                </c:pt>
                <c:pt idx="665">
                  <c:v>-8.5869889714934438</c:v>
                </c:pt>
                <c:pt idx="666">
                  <c:v>-8.5870175629164329</c:v>
                </c:pt>
                <c:pt idx="667">
                  <c:v>-8.5870461539701033</c:v>
                </c:pt>
                <c:pt idx="668">
                  <c:v>-8.587074744654462</c:v>
                </c:pt>
                <c:pt idx="669">
                  <c:v>-8.5871033349694983</c:v>
                </c:pt>
                <c:pt idx="670">
                  <c:v>-8.5871319249152283</c:v>
                </c:pt>
                <c:pt idx="671">
                  <c:v>-8.5871605144916447</c:v>
                </c:pt>
                <c:pt idx="672">
                  <c:v>-8.587189103698762</c:v>
                </c:pt>
                <c:pt idx="673">
                  <c:v>-8.5872176925365657</c:v>
                </c:pt>
                <c:pt idx="674">
                  <c:v>-8.5872462810050756</c:v>
                </c:pt>
                <c:pt idx="675">
                  <c:v>-8.5872748691042933</c:v>
                </c:pt>
                <c:pt idx="676">
                  <c:v>-8.5873034568342046</c:v>
                </c:pt>
                <c:pt idx="677">
                  <c:v>-8.5873320441948326</c:v>
                </c:pt>
                <c:pt idx="678">
                  <c:v>-8.587360631186165</c:v>
                </c:pt>
                <c:pt idx="679">
                  <c:v>-8.5873892178082176</c:v>
                </c:pt>
                <c:pt idx="680">
                  <c:v>-8.5874178040609852</c:v>
                </c:pt>
                <c:pt idx="681">
                  <c:v>-8.5874463899444748</c:v>
                </c:pt>
                <c:pt idx="682">
                  <c:v>-8.587474975458683</c:v>
                </c:pt>
                <c:pt idx="683">
                  <c:v>-8.5875035606036132</c:v>
                </c:pt>
                <c:pt idx="684">
                  <c:v>-8.5875321453792797</c:v>
                </c:pt>
                <c:pt idx="685">
                  <c:v>-8.5875607297856718</c:v>
                </c:pt>
                <c:pt idx="686">
                  <c:v>-8.5875893138228054</c:v>
                </c:pt>
                <c:pt idx="687">
                  <c:v>-8.5876178974906665</c:v>
                </c:pt>
                <c:pt idx="688">
                  <c:v>-8.587646480789271</c:v>
                </c:pt>
                <c:pt idx="689">
                  <c:v>-8.5876750637186205</c:v>
                </c:pt>
                <c:pt idx="690">
                  <c:v>-8.5877036462787117</c:v>
                </c:pt>
                <c:pt idx="691">
                  <c:v>-8.5877322284695481</c:v>
                </c:pt>
                <c:pt idx="692">
                  <c:v>-8.587760810291142</c:v>
                </c:pt>
                <c:pt idx="693">
                  <c:v>-8.5877893917434864</c:v>
                </c:pt>
                <c:pt idx="694">
                  <c:v>-8.5878179728265884</c:v>
                </c:pt>
                <c:pt idx="695">
                  <c:v>-8.5878465535404498</c:v>
                </c:pt>
                <c:pt idx="696">
                  <c:v>-8.5878751338850741</c:v>
                </c:pt>
                <c:pt idx="697">
                  <c:v>-8.5879037138604666</c:v>
                </c:pt>
                <c:pt idx="698">
                  <c:v>-8.587932293466622</c:v>
                </c:pt>
                <c:pt idx="699">
                  <c:v>-8.5879608727035492</c:v>
                </c:pt>
                <c:pt idx="700">
                  <c:v>-8.5879894515712554</c:v>
                </c:pt>
                <c:pt idx="701">
                  <c:v>-8.5880180300697333</c:v>
                </c:pt>
                <c:pt idx="702">
                  <c:v>-8.5880466081989955</c:v>
                </c:pt>
                <c:pt idx="703">
                  <c:v>-8.5880751859590347</c:v>
                </c:pt>
                <c:pt idx="704">
                  <c:v>-8.5881037633498618</c:v>
                </c:pt>
                <c:pt idx="705">
                  <c:v>-8.5881323403714767</c:v>
                </c:pt>
                <c:pt idx="706">
                  <c:v>-8.5881609170238828</c:v>
                </c:pt>
                <c:pt idx="707">
                  <c:v>-8.5881894933070821</c:v>
                </c:pt>
                <c:pt idx="708">
                  <c:v>-8.5882180692210799</c:v>
                </c:pt>
                <c:pt idx="709">
                  <c:v>-8.5882466447658743</c:v>
                </c:pt>
                <c:pt idx="710">
                  <c:v>-8.588275219941476</c:v>
                </c:pt>
                <c:pt idx="711">
                  <c:v>-8.5883037947478815</c:v>
                </c:pt>
                <c:pt idx="712">
                  <c:v>-8.5883323691850926</c:v>
                </c:pt>
                <c:pt idx="713">
                  <c:v>-8.5883609432531181</c:v>
                </c:pt>
                <c:pt idx="714">
                  <c:v>-8.588389516951958</c:v>
                </c:pt>
                <c:pt idx="715">
                  <c:v>-8.5884180902816087</c:v>
                </c:pt>
                <c:pt idx="716">
                  <c:v>-8.5884466632420828</c:v>
                </c:pt>
                <c:pt idx="717">
                  <c:v>-8.588475235833382</c:v>
                </c:pt>
                <c:pt idx="718">
                  <c:v>-8.588503808055501</c:v>
                </c:pt>
                <c:pt idx="719">
                  <c:v>-8.5885323799084503</c:v>
                </c:pt>
                <c:pt idx="720">
                  <c:v>-8.5885609513922283</c:v>
                </c:pt>
                <c:pt idx="721">
                  <c:v>-8.5885895225068456</c:v>
                </c:pt>
                <c:pt idx="722">
                  <c:v>-8.5886180932522969</c:v>
                </c:pt>
                <c:pt idx="723">
                  <c:v>-8.5886466636285892</c:v>
                </c:pt>
                <c:pt idx="724">
                  <c:v>-8.5886752336357226</c:v>
                </c:pt>
                <c:pt idx="725">
                  <c:v>-8.5887038032737006</c:v>
                </c:pt>
                <c:pt idx="726">
                  <c:v>-8.5887323725425286</c:v>
                </c:pt>
                <c:pt idx="727">
                  <c:v>-8.5887609414422048</c:v>
                </c:pt>
                <c:pt idx="728">
                  <c:v>-8.588789509972738</c:v>
                </c:pt>
                <c:pt idx="729">
                  <c:v>-8.5888180781341248</c:v>
                </c:pt>
                <c:pt idx="730">
                  <c:v>-8.5888466459263739</c:v>
                </c:pt>
                <c:pt idx="731">
                  <c:v>-8.5888752133494872</c:v>
                </c:pt>
                <c:pt idx="732">
                  <c:v>-8.5889037804034647</c:v>
                </c:pt>
                <c:pt idx="733">
                  <c:v>-8.5889323470883081</c:v>
                </c:pt>
                <c:pt idx="734">
                  <c:v>-8.5889609134040228</c:v>
                </c:pt>
                <c:pt idx="735">
                  <c:v>-8.5889894793506123</c:v>
                </c:pt>
                <c:pt idx="736">
                  <c:v>-8.5890180449280766</c:v>
                </c:pt>
                <c:pt idx="737">
                  <c:v>-8.5890466101364247</c:v>
                </c:pt>
                <c:pt idx="738">
                  <c:v>-8.5890751749756529</c:v>
                </c:pt>
                <c:pt idx="739">
                  <c:v>-8.5891037394457665</c:v>
                </c:pt>
                <c:pt idx="740">
                  <c:v>-8.5891323035467693</c:v>
                </c:pt>
                <c:pt idx="741">
                  <c:v>-8.5891608672786557</c:v>
                </c:pt>
                <c:pt idx="742">
                  <c:v>-8.5891894306414418</c:v>
                </c:pt>
                <c:pt idx="743">
                  <c:v>-8.5892179936351276</c:v>
                </c:pt>
                <c:pt idx="744">
                  <c:v>-8.5892465562597096</c:v>
                </c:pt>
                <c:pt idx="745">
                  <c:v>-8.589275118515193</c:v>
                </c:pt>
                <c:pt idx="746">
                  <c:v>-8.589303680401585</c:v>
                </c:pt>
                <c:pt idx="747">
                  <c:v>-8.5893322419188856</c:v>
                </c:pt>
                <c:pt idx="748">
                  <c:v>-8.5893608030670912</c:v>
                </c:pt>
                <c:pt idx="749">
                  <c:v>-8.5893893638462142</c:v>
                </c:pt>
                <c:pt idx="750">
                  <c:v>-8.5894179242562565</c:v>
                </c:pt>
                <c:pt idx="751">
                  <c:v>-8.589446484297218</c:v>
                </c:pt>
                <c:pt idx="752">
                  <c:v>-8.5894750439690988</c:v>
                </c:pt>
                <c:pt idx="753">
                  <c:v>-8.5895036032719023</c:v>
                </c:pt>
                <c:pt idx="754">
                  <c:v>-8.5895321622056375</c:v>
                </c:pt>
                <c:pt idx="755">
                  <c:v>-8.589560720770308</c:v>
                </c:pt>
                <c:pt idx="756">
                  <c:v>-8.5895892789659065</c:v>
                </c:pt>
                <c:pt idx="757">
                  <c:v>-8.5896178367924421</c:v>
                </c:pt>
                <c:pt idx="758">
                  <c:v>-8.5896463942499217</c:v>
                </c:pt>
                <c:pt idx="759">
                  <c:v>-8.5896749513383401</c:v>
                </c:pt>
                <c:pt idx="760">
                  <c:v>-8.5897035080577044</c:v>
                </c:pt>
                <c:pt idx="761">
                  <c:v>-8.5897320644080182</c:v>
                </c:pt>
                <c:pt idx="762">
                  <c:v>-8.5897606203892796</c:v>
                </c:pt>
                <c:pt idx="763">
                  <c:v>-8.5897891760014975</c:v>
                </c:pt>
                <c:pt idx="764">
                  <c:v>-8.5898177312446702</c:v>
                </c:pt>
                <c:pt idx="765">
                  <c:v>-8.5898462861188083</c:v>
                </c:pt>
                <c:pt idx="766">
                  <c:v>-8.5898748406239029</c:v>
                </c:pt>
                <c:pt idx="767">
                  <c:v>-8.5899033947599648</c:v>
                </c:pt>
                <c:pt idx="768">
                  <c:v>-8.5899319485269956</c:v>
                </c:pt>
                <c:pt idx="769">
                  <c:v>-8.5899605019249989</c:v>
                </c:pt>
                <c:pt idx="770">
                  <c:v>-8.589989054953973</c:v>
                </c:pt>
                <c:pt idx="771">
                  <c:v>-8.5900176076139232</c:v>
                </c:pt>
                <c:pt idx="772">
                  <c:v>-8.5900461599048583</c:v>
                </c:pt>
                <c:pt idx="773">
                  <c:v>-8.5900747118267695</c:v>
                </c:pt>
                <c:pt idx="774">
                  <c:v>-8.5901032633796692</c:v>
                </c:pt>
                <c:pt idx="775">
                  <c:v>-8.5901318145635557</c:v>
                </c:pt>
                <c:pt idx="776">
                  <c:v>-8.5901603653784324</c:v>
                </c:pt>
                <c:pt idx="777">
                  <c:v>-8.5901889158243048</c:v>
                </c:pt>
                <c:pt idx="778">
                  <c:v>-8.5902174659011692</c:v>
                </c:pt>
                <c:pt idx="779">
                  <c:v>-8.5902460156090417</c:v>
                </c:pt>
                <c:pt idx="780">
                  <c:v>-8.5902745649479098</c:v>
                </c:pt>
                <c:pt idx="781">
                  <c:v>-8.5903031139177894</c:v>
                </c:pt>
                <c:pt idx="782">
                  <c:v>-8.5903316625186754</c:v>
                </c:pt>
                <c:pt idx="783">
                  <c:v>-8.5903602107505712</c:v>
                </c:pt>
                <c:pt idx="784">
                  <c:v>-8.5903887586134786</c:v>
                </c:pt>
                <c:pt idx="785">
                  <c:v>-8.5904173061074065</c:v>
                </c:pt>
                <c:pt idx="786">
                  <c:v>-8.5904458532323531</c:v>
                </c:pt>
                <c:pt idx="787">
                  <c:v>-8.5904743999883166</c:v>
                </c:pt>
                <c:pt idx="788">
                  <c:v>-8.5905029463753149</c:v>
                </c:pt>
                <c:pt idx="789">
                  <c:v>-8.5905314923933354</c:v>
                </c:pt>
                <c:pt idx="790">
                  <c:v>-8.590560038042387</c:v>
                </c:pt>
                <c:pt idx="791">
                  <c:v>-8.5905885833224733</c:v>
                </c:pt>
                <c:pt idx="792">
                  <c:v>-8.5906171282335979</c:v>
                </c:pt>
                <c:pt idx="793">
                  <c:v>-8.590645672775759</c:v>
                </c:pt>
                <c:pt idx="794">
                  <c:v>-8.5906742169489654</c:v>
                </c:pt>
                <c:pt idx="795">
                  <c:v>-8.5907027607532136</c:v>
                </c:pt>
                <c:pt idx="796">
                  <c:v>-8.5907313041885143</c:v>
                </c:pt>
                <c:pt idx="797">
                  <c:v>-8.5907598472548621</c:v>
                </c:pt>
                <c:pt idx="798">
                  <c:v>-8.5907883899522659</c:v>
                </c:pt>
                <c:pt idx="799">
                  <c:v>-8.5908169322807293</c:v>
                </c:pt>
                <c:pt idx="800">
                  <c:v>-8.5908454742402505</c:v>
                </c:pt>
                <c:pt idx="801">
                  <c:v>-8.5908740158308312</c:v>
                </c:pt>
                <c:pt idx="802">
                  <c:v>-8.5909025570524804</c:v>
                </c:pt>
                <c:pt idx="803">
                  <c:v>-8.590931097905198</c:v>
                </c:pt>
                <c:pt idx="804">
                  <c:v>-8.5909596383889841</c:v>
                </c:pt>
                <c:pt idx="805">
                  <c:v>-8.5909881785038475</c:v>
                </c:pt>
                <c:pt idx="806">
                  <c:v>-8.5910167182497847</c:v>
                </c:pt>
                <c:pt idx="807">
                  <c:v>-8.5910452576268046</c:v>
                </c:pt>
                <c:pt idx="808">
                  <c:v>-8.5910737966349053</c:v>
                </c:pt>
                <c:pt idx="809">
                  <c:v>-8.5911023352740905</c:v>
                </c:pt>
                <c:pt idx="810">
                  <c:v>-8.5911308735443637</c:v>
                </c:pt>
                <c:pt idx="811">
                  <c:v>-8.5911594114457248</c:v>
                </c:pt>
                <c:pt idx="812">
                  <c:v>-8.5911879489781828</c:v>
                </c:pt>
                <c:pt idx="813">
                  <c:v>-8.5912164861417395</c:v>
                </c:pt>
                <c:pt idx="814">
                  <c:v>-8.5912450229363966</c:v>
                </c:pt>
                <c:pt idx="815">
                  <c:v>-8.5912735593621541</c:v>
                </c:pt>
                <c:pt idx="816">
                  <c:v>-8.5913020954190156</c:v>
                </c:pt>
                <c:pt idx="817">
                  <c:v>-8.5913306311069881</c:v>
                </c:pt>
                <c:pt idx="818">
                  <c:v>-8.5913591664260736</c:v>
                </c:pt>
                <c:pt idx="819">
                  <c:v>-8.5913877013762701</c:v>
                </c:pt>
                <c:pt idx="820">
                  <c:v>-8.5914162359575812</c:v>
                </c:pt>
                <c:pt idx="821">
                  <c:v>-8.5914447701700176</c:v>
                </c:pt>
                <c:pt idx="822">
                  <c:v>-8.5914733040135722</c:v>
                </c:pt>
                <c:pt idx="823">
                  <c:v>-8.5915018374882557</c:v>
                </c:pt>
                <c:pt idx="824">
                  <c:v>-8.5915303705940644</c:v>
                </c:pt>
                <c:pt idx="825">
                  <c:v>-8.5915589033310038</c:v>
                </c:pt>
                <c:pt idx="826">
                  <c:v>-8.5915874356990773</c:v>
                </c:pt>
                <c:pt idx="827">
                  <c:v>-8.5916159676982886</c:v>
                </c:pt>
                <c:pt idx="828">
                  <c:v>-8.5916444993286412</c:v>
                </c:pt>
                <c:pt idx="829">
                  <c:v>-8.5916730305901332</c:v>
                </c:pt>
                <c:pt idx="830">
                  <c:v>-8.5917015614827754</c:v>
                </c:pt>
                <c:pt idx="831">
                  <c:v>-8.5917300920065571</c:v>
                </c:pt>
                <c:pt idx="832">
                  <c:v>-8.5917586221614979</c:v>
                </c:pt>
                <c:pt idx="833">
                  <c:v>-8.5917871519475923</c:v>
                </c:pt>
                <c:pt idx="834">
                  <c:v>-8.5918156813648405</c:v>
                </c:pt>
                <c:pt idx="835">
                  <c:v>-8.591844210413246</c:v>
                </c:pt>
                <c:pt idx="836">
                  <c:v>-8.5918727390928193</c:v>
                </c:pt>
                <c:pt idx="837">
                  <c:v>-8.5919012674035571</c:v>
                </c:pt>
                <c:pt idx="838">
                  <c:v>-8.591929795345461</c:v>
                </c:pt>
                <c:pt idx="839">
                  <c:v>-8.5919583229185399</c:v>
                </c:pt>
                <c:pt idx="840">
                  <c:v>-8.5919868501227885</c:v>
                </c:pt>
                <c:pt idx="841">
                  <c:v>-8.5920153769582157</c:v>
                </c:pt>
                <c:pt idx="842">
                  <c:v>-8.5920439034248233</c:v>
                </c:pt>
                <c:pt idx="843">
                  <c:v>-8.5920724295226147</c:v>
                </c:pt>
                <c:pt idx="844">
                  <c:v>-8.5921009552515866</c:v>
                </c:pt>
                <c:pt idx="845">
                  <c:v>-8.592129480611753</c:v>
                </c:pt>
                <c:pt idx="846">
                  <c:v>-8.5921580056031068</c:v>
                </c:pt>
                <c:pt idx="847">
                  <c:v>-8.5921865302256553</c:v>
                </c:pt>
                <c:pt idx="848">
                  <c:v>-8.5922150544794036</c:v>
                </c:pt>
                <c:pt idx="849">
                  <c:v>-8.5922435783643465</c:v>
                </c:pt>
                <c:pt idx="850">
                  <c:v>-8.5922721018804964</c:v>
                </c:pt>
                <c:pt idx="851">
                  <c:v>-8.5923006250278497</c:v>
                </c:pt>
                <c:pt idx="852">
                  <c:v>-8.5923291478064119</c:v>
                </c:pt>
                <c:pt idx="853">
                  <c:v>-8.5923576702161846</c:v>
                </c:pt>
                <c:pt idx="854">
                  <c:v>-8.5923861922571696</c:v>
                </c:pt>
                <c:pt idx="855">
                  <c:v>-8.5924147139293741</c:v>
                </c:pt>
                <c:pt idx="856">
                  <c:v>-8.5924432352327962</c:v>
                </c:pt>
                <c:pt idx="857">
                  <c:v>-8.5924717561674449</c:v>
                </c:pt>
                <c:pt idx="858">
                  <c:v>-8.5925002767333147</c:v>
                </c:pt>
                <c:pt idx="859">
                  <c:v>-8.5925287969304112</c:v>
                </c:pt>
                <c:pt idx="860">
                  <c:v>-8.5925573167587466</c:v>
                </c:pt>
                <c:pt idx="861">
                  <c:v>-8.5925858362183138</c:v>
                </c:pt>
                <c:pt idx="862">
                  <c:v>-8.592614355309113</c:v>
                </c:pt>
                <c:pt idx="863">
                  <c:v>-8.5926428740311565</c:v>
                </c:pt>
                <c:pt idx="864">
                  <c:v>-8.5926713923844407</c:v>
                </c:pt>
                <c:pt idx="865">
                  <c:v>-8.5926999103689727</c:v>
                </c:pt>
                <c:pt idx="866">
                  <c:v>-8.5927284279847527</c:v>
                </c:pt>
                <c:pt idx="867">
                  <c:v>-8.5927569452317805</c:v>
                </c:pt>
                <c:pt idx="868">
                  <c:v>-8.592785462110065</c:v>
                </c:pt>
                <c:pt idx="869">
                  <c:v>-8.5928139786196045</c:v>
                </c:pt>
                <c:pt idx="870">
                  <c:v>-8.5928424947604096</c:v>
                </c:pt>
                <c:pt idx="871">
                  <c:v>-8.5928710105324715</c:v>
                </c:pt>
                <c:pt idx="872">
                  <c:v>-8.5928995259358008</c:v>
                </c:pt>
                <c:pt idx="873">
                  <c:v>-8.5929280409703992</c:v>
                </c:pt>
                <c:pt idx="874">
                  <c:v>-8.5929565556362704</c:v>
                </c:pt>
                <c:pt idx="875">
                  <c:v>-8.5929850699334125</c:v>
                </c:pt>
                <c:pt idx="876">
                  <c:v>-8.5930135838618291</c:v>
                </c:pt>
                <c:pt idx="877">
                  <c:v>-8.5930420974215291</c:v>
                </c:pt>
                <c:pt idx="878">
                  <c:v>-8.593070610612509</c:v>
                </c:pt>
                <c:pt idx="879">
                  <c:v>-8.5930991234347793</c:v>
                </c:pt>
                <c:pt idx="880">
                  <c:v>-8.5931276358883348</c:v>
                </c:pt>
                <c:pt idx="881">
                  <c:v>-8.5931561479731844</c:v>
                </c:pt>
                <c:pt idx="882">
                  <c:v>-8.5931846596893262</c:v>
                </c:pt>
                <c:pt idx="883">
                  <c:v>-8.5932131710367603</c:v>
                </c:pt>
                <c:pt idx="884">
                  <c:v>-8.5932416820155026</c:v>
                </c:pt>
                <c:pt idx="885">
                  <c:v>-8.5932701926255426</c:v>
                </c:pt>
                <c:pt idx="886">
                  <c:v>-8.5932987028668926</c:v>
                </c:pt>
                <c:pt idx="887">
                  <c:v>-8.5933272127395472</c:v>
                </c:pt>
                <c:pt idx="888">
                  <c:v>-8.5933557222435137</c:v>
                </c:pt>
                <c:pt idx="889">
                  <c:v>-8.5933842313787974</c:v>
                </c:pt>
                <c:pt idx="890">
                  <c:v>-8.5934127401453946</c:v>
                </c:pt>
                <c:pt idx="891">
                  <c:v>-8.5934412485433107</c:v>
                </c:pt>
                <c:pt idx="892">
                  <c:v>-8.5934697565725546</c:v>
                </c:pt>
                <c:pt idx="893">
                  <c:v>-8.5934982642331192</c:v>
                </c:pt>
                <c:pt idx="894">
                  <c:v>-8.5935267715250134</c:v>
                </c:pt>
                <c:pt idx="895">
                  <c:v>-8.5935552784482354</c:v>
                </c:pt>
                <c:pt idx="896">
                  <c:v>-8.5935837850027976</c:v>
                </c:pt>
                <c:pt idx="897">
                  <c:v>-8.5936122911887001</c:v>
                </c:pt>
                <c:pt idx="898">
                  <c:v>-8.5936407970059356</c:v>
                </c:pt>
                <c:pt idx="899">
                  <c:v>-8.5936693024545168</c:v>
                </c:pt>
                <c:pt idx="900">
                  <c:v>-8.5936978075344399</c:v>
                </c:pt>
                <c:pt idx="901">
                  <c:v>-8.5937263122457157</c:v>
                </c:pt>
                <c:pt idx="902">
                  <c:v>-8.5937548165883424</c:v>
                </c:pt>
                <c:pt idx="903">
                  <c:v>-8.5937833205623271</c:v>
                </c:pt>
                <c:pt idx="904">
                  <c:v>-8.5938118241676591</c:v>
                </c:pt>
                <c:pt idx="905">
                  <c:v>-8.5938403274043598</c:v>
                </c:pt>
                <c:pt idx="906">
                  <c:v>-8.593868830272422</c:v>
                </c:pt>
                <c:pt idx="907">
                  <c:v>-8.5938973327718458</c:v>
                </c:pt>
                <c:pt idx="908">
                  <c:v>-8.5939258349026417</c:v>
                </c:pt>
                <c:pt idx="909">
                  <c:v>-8.5939543366648117</c:v>
                </c:pt>
                <c:pt idx="910">
                  <c:v>-8.5939828380583485</c:v>
                </c:pt>
                <c:pt idx="911">
                  <c:v>-8.5940113390832682</c:v>
                </c:pt>
                <c:pt idx="912">
                  <c:v>-8.5940398397395636</c:v>
                </c:pt>
                <c:pt idx="913">
                  <c:v>-8.5940683400272473</c:v>
                </c:pt>
                <c:pt idx="914">
                  <c:v>-8.5940968399463085</c:v>
                </c:pt>
                <c:pt idx="915">
                  <c:v>-8.5941253394967649</c:v>
                </c:pt>
                <c:pt idx="916">
                  <c:v>-8.5941538386786078</c:v>
                </c:pt>
                <c:pt idx="917">
                  <c:v>-8.5941823374918478</c:v>
                </c:pt>
                <c:pt idx="918">
                  <c:v>-8.5942108359364884</c:v>
                </c:pt>
                <c:pt idx="919">
                  <c:v>-8.5942393340125278</c:v>
                </c:pt>
                <c:pt idx="920">
                  <c:v>-8.5942678317199643</c:v>
                </c:pt>
                <c:pt idx="921">
                  <c:v>-8.5942963290588104</c:v>
                </c:pt>
                <c:pt idx="922">
                  <c:v>-8.5943248260290659</c:v>
                </c:pt>
                <c:pt idx="923">
                  <c:v>-8.5943533226307327</c:v>
                </c:pt>
                <c:pt idx="924">
                  <c:v>-8.5943818188638108</c:v>
                </c:pt>
                <c:pt idx="925">
                  <c:v>-8.5944103147283109</c:v>
                </c:pt>
                <c:pt idx="926">
                  <c:v>-8.5944388102242293</c:v>
                </c:pt>
                <c:pt idx="927">
                  <c:v>-8.5944673053515714</c:v>
                </c:pt>
                <c:pt idx="928">
                  <c:v>-8.5944958001103409</c:v>
                </c:pt>
                <c:pt idx="929">
                  <c:v>-8.594524294500534</c:v>
                </c:pt>
                <c:pt idx="930">
                  <c:v>-8.5945527885221598</c:v>
                </c:pt>
                <c:pt idx="931">
                  <c:v>-8.5945812821752199</c:v>
                </c:pt>
                <c:pt idx="932">
                  <c:v>-8.5946097754597179</c:v>
                </c:pt>
                <c:pt idx="933">
                  <c:v>-8.5946382683756593</c:v>
                </c:pt>
                <c:pt idx="934">
                  <c:v>-8.5946667609230367</c:v>
                </c:pt>
                <c:pt idx="935">
                  <c:v>-8.5946952531018663</c:v>
                </c:pt>
                <c:pt idx="936">
                  <c:v>-8.5947237449121463</c:v>
                </c:pt>
                <c:pt idx="937">
                  <c:v>-8.5947522363538713</c:v>
                </c:pt>
                <c:pt idx="938">
                  <c:v>-8.5947807274270538</c:v>
                </c:pt>
                <c:pt idx="939">
                  <c:v>-8.5948092181316937</c:v>
                </c:pt>
                <c:pt idx="940">
                  <c:v>-8.5948377084677929</c:v>
                </c:pt>
                <c:pt idx="941">
                  <c:v>-8.5948661984353585</c:v>
                </c:pt>
                <c:pt idx="942">
                  <c:v>-8.5948946880343904</c:v>
                </c:pt>
                <c:pt idx="943">
                  <c:v>-8.5949231772648815</c:v>
                </c:pt>
                <c:pt idx="944">
                  <c:v>-8.5949516661268568</c:v>
                </c:pt>
                <c:pt idx="945">
                  <c:v>-8.5949801546202966</c:v>
                </c:pt>
                <c:pt idx="946">
                  <c:v>-8.5950086427452188</c:v>
                </c:pt>
                <c:pt idx="947">
                  <c:v>-8.5950371305016215</c:v>
                </c:pt>
                <c:pt idx="948">
                  <c:v>-8.5950656178895031</c:v>
                </c:pt>
                <c:pt idx="949">
                  <c:v>-8.5950941049088758</c:v>
                </c:pt>
                <c:pt idx="950">
                  <c:v>-8.5951225915597274</c:v>
                </c:pt>
                <c:pt idx="951">
                  <c:v>-8.5951510778420825</c:v>
                </c:pt>
                <c:pt idx="952">
                  <c:v>-8.5951795637559272</c:v>
                </c:pt>
                <c:pt idx="953">
                  <c:v>-8.5952080493012737</c:v>
                </c:pt>
                <c:pt idx="954">
                  <c:v>-8.5952365344781168</c:v>
                </c:pt>
                <c:pt idx="955">
                  <c:v>-8.5952650192864599</c:v>
                </c:pt>
                <c:pt idx="956">
                  <c:v>-8.5952935037263121</c:v>
                </c:pt>
                <c:pt idx="957">
                  <c:v>-8.5953219877976732</c:v>
                </c:pt>
                <c:pt idx="958">
                  <c:v>-8.5953504715005451</c:v>
                </c:pt>
                <c:pt idx="959">
                  <c:v>-8.5953789548349331</c:v>
                </c:pt>
                <c:pt idx="960">
                  <c:v>-8.5954074378008389</c:v>
                </c:pt>
                <c:pt idx="961">
                  <c:v>-8.5954359203982627</c:v>
                </c:pt>
                <c:pt idx="962">
                  <c:v>-8.5954644026272096</c:v>
                </c:pt>
                <c:pt idx="963">
                  <c:v>-8.5954928844876832</c:v>
                </c:pt>
                <c:pt idx="964">
                  <c:v>-8.5955213659796872</c:v>
                </c:pt>
                <c:pt idx="965">
                  <c:v>-8.5955498471032215</c:v>
                </c:pt>
                <c:pt idx="966">
                  <c:v>-8.5955783278582913</c:v>
                </c:pt>
                <c:pt idx="967">
                  <c:v>-8.5956068082448969</c:v>
                </c:pt>
                <c:pt idx="968">
                  <c:v>-8.5956352882630451</c:v>
                </c:pt>
                <c:pt idx="969">
                  <c:v>-8.5956637679127361</c:v>
                </c:pt>
                <c:pt idx="970">
                  <c:v>-8.5956922471939716</c:v>
                </c:pt>
                <c:pt idx="971">
                  <c:v>-8.5957207261067552</c:v>
                </c:pt>
                <c:pt idx="972">
                  <c:v>-8.5957492046510939</c:v>
                </c:pt>
                <c:pt idx="973">
                  <c:v>-8.5957776828269807</c:v>
                </c:pt>
                <c:pt idx="974">
                  <c:v>-8.595806160634428</c:v>
                </c:pt>
                <c:pt idx="975">
                  <c:v>-8.5958346380734429</c:v>
                </c:pt>
                <c:pt idx="976">
                  <c:v>-8.595863115144013</c:v>
                </c:pt>
                <c:pt idx="977">
                  <c:v>-8.5958915918461543</c:v>
                </c:pt>
                <c:pt idx="978">
                  <c:v>-8.5959200681798595</c:v>
                </c:pt>
                <c:pt idx="979">
                  <c:v>-8.595948544145136</c:v>
                </c:pt>
                <c:pt idx="980">
                  <c:v>-8.595977019741996</c:v>
                </c:pt>
                <c:pt idx="981">
                  <c:v>-8.5960054949704272</c:v>
                </c:pt>
                <c:pt idx="982">
                  <c:v>-8.5960339698304384</c:v>
                </c:pt>
                <c:pt idx="983">
                  <c:v>-8.5960624443220333</c:v>
                </c:pt>
                <c:pt idx="984">
                  <c:v>-8.5960909184452206</c:v>
                </c:pt>
                <c:pt idx="985">
                  <c:v>-8.5961193921999861</c:v>
                </c:pt>
                <c:pt idx="986">
                  <c:v>-8.5961478655863512</c:v>
                </c:pt>
                <c:pt idx="987">
                  <c:v>-8.5961763386043106</c:v>
                </c:pt>
                <c:pt idx="988">
                  <c:v>-8.5962048112538643</c:v>
                </c:pt>
                <c:pt idx="989">
                  <c:v>-8.5962332835350193</c:v>
                </c:pt>
                <c:pt idx="990">
                  <c:v>-8.5962617554477809</c:v>
                </c:pt>
                <c:pt idx="991">
                  <c:v>-8.5962902269921457</c:v>
                </c:pt>
                <c:pt idx="992">
                  <c:v>-8.5963186981681172</c:v>
                </c:pt>
                <c:pt idx="993">
                  <c:v>-8.5963471689757043</c:v>
                </c:pt>
                <c:pt idx="994">
                  <c:v>-8.5963756394149087</c:v>
                </c:pt>
                <c:pt idx="995">
                  <c:v>-8.5964041094857286</c:v>
                </c:pt>
                <c:pt idx="996">
                  <c:v>-8.5964325791881677</c:v>
                </c:pt>
                <c:pt idx="997">
                  <c:v>-8.596461048522233</c:v>
                </c:pt>
                <c:pt idx="998">
                  <c:v>-8.5964895174879192</c:v>
                </c:pt>
                <c:pt idx="999">
                  <c:v>-8.5965179860852388</c:v>
                </c:pt>
                <c:pt idx="1000">
                  <c:v>-8.5965464543141863</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33.500000000000185</c:v>
                </c:pt>
                <c:pt idx="380">
                  <c:v>33.600000000000186</c:v>
                </c:pt>
                <c:pt idx="381">
                  <c:v>33.700000000000188</c:v>
                </c:pt>
                <c:pt idx="382">
                  <c:v>33.800000000000189</c:v>
                </c:pt>
                <c:pt idx="383">
                  <c:v>33.90000000000019</c:v>
                </c:pt>
                <c:pt idx="384">
                  <c:v>34.000000000000192</c:v>
                </c:pt>
                <c:pt idx="385">
                  <c:v>34.100000000000193</c:v>
                </c:pt>
                <c:pt idx="386">
                  <c:v>34.200000000000195</c:v>
                </c:pt>
                <c:pt idx="387">
                  <c:v>34.300000000000196</c:v>
                </c:pt>
                <c:pt idx="388">
                  <c:v>34.300100000000199</c:v>
                </c:pt>
                <c:pt idx="389">
                  <c:v>34.300200000000203</c:v>
                </c:pt>
                <c:pt idx="390">
                  <c:v>34.300300000000206</c:v>
                </c:pt>
                <c:pt idx="391">
                  <c:v>34.300400000000209</c:v>
                </c:pt>
                <c:pt idx="392">
                  <c:v>34.300500000000213</c:v>
                </c:pt>
                <c:pt idx="393">
                  <c:v>34.300600000000216</c:v>
                </c:pt>
                <c:pt idx="394">
                  <c:v>34.300700000000219</c:v>
                </c:pt>
                <c:pt idx="395">
                  <c:v>34.300800000000223</c:v>
                </c:pt>
                <c:pt idx="396">
                  <c:v>34.300900000000226</c:v>
                </c:pt>
                <c:pt idx="397">
                  <c:v>34.301000000000229</c:v>
                </c:pt>
                <c:pt idx="398">
                  <c:v>34.301100000000233</c:v>
                </c:pt>
                <c:pt idx="399">
                  <c:v>34.301200000000236</c:v>
                </c:pt>
                <c:pt idx="400">
                  <c:v>34.301300000000239</c:v>
                </c:pt>
                <c:pt idx="401">
                  <c:v>34.301400000000243</c:v>
                </c:pt>
                <c:pt idx="402">
                  <c:v>34.301500000000246</c:v>
                </c:pt>
                <c:pt idx="403">
                  <c:v>34.301600000000249</c:v>
                </c:pt>
                <c:pt idx="404">
                  <c:v>34.301700000000253</c:v>
                </c:pt>
                <c:pt idx="405">
                  <c:v>34.301800000000256</c:v>
                </c:pt>
                <c:pt idx="406">
                  <c:v>34.301900000000259</c:v>
                </c:pt>
                <c:pt idx="407">
                  <c:v>34.302000000000263</c:v>
                </c:pt>
                <c:pt idx="408">
                  <c:v>34.302100000000266</c:v>
                </c:pt>
                <c:pt idx="409">
                  <c:v>34.302200000000269</c:v>
                </c:pt>
                <c:pt idx="410">
                  <c:v>34.302300000000272</c:v>
                </c:pt>
                <c:pt idx="411">
                  <c:v>34.302400000000276</c:v>
                </c:pt>
                <c:pt idx="412">
                  <c:v>34.302500000000279</c:v>
                </c:pt>
                <c:pt idx="413">
                  <c:v>34.302600000000282</c:v>
                </c:pt>
                <c:pt idx="414">
                  <c:v>34.302700000000286</c:v>
                </c:pt>
                <c:pt idx="415">
                  <c:v>34.302800000000289</c:v>
                </c:pt>
                <c:pt idx="416">
                  <c:v>34.302900000000292</c:v>
                </c:pt>
                <c:pt idx="417">
                  <c:v>34.303000000000296</c:v>
                </c:pt>
                <c:pt idx="418">
                  <c:v>34.303100000000299</c:v>
                </c:pt>
                <c:pt idx="419">
                  <c:v>34.303200000000302</c:v>
                </c:pt>
                <c:pt idx="420">
                  <c:v>34.303300000000306</c:v>
                </c:pt>
                <c:pt idx="421">
                  <c:v>34.303400000000309</c:v>
                </c:pt>
                <c:pt idx="422">
                  <c:v>34.303500000000312</c:v>
                </c:pt>
                <c:pt idx="423">
                  <c:v>34.303600000000316</c:v>
                </c:pt>
                <c:pt idx="424">
                  <c:v>34.303700000000319</c:v>
                </c:pt>
                <c:pt idx="425">
                  <c:v>34.303800000000322</c:v>
                </c:pt>
                <c:pt idx="426">
                  <c:v>34.303900000000326</c:v>
                </c:pt>
                <c:pt idx="427">
                  <c:v>34.304000000000329</c:v>
                </c:pt>
                <c:pt idx="428">
                  <c:v>34.304100000000332</c:v>
                </c:pt>
                <c:pt idx="429">
                  <c:v>34.304200000000336</c:v>
                </c:pt>
                <c:pt idx="430">
                  <c:v>34.304300000000339</c:v>
                </c:pt>
                <c:pt idx="431">
                  <c:v>34.304400000000342</c:v>
                </c:pt>
                <c:pt idx="432">
                  <c:v>34.304500000000345</c:v>
                </c:pt>
                <c:pt idx="433">
                  <c:v>34.304600000000349</c:v>
                </c:pt>
                <c:pt idx="434">
                  <c:v>34.304700000000352</c:v>
                </c:pt>
                <c:pt idx="435">
                  <c:v>34.304800000000355</c:v>
                </c:pt>
                <c:pt idx="436">
                  <c:v>34.304900000000359</c:v>
                </c:pt>
                <c:pt idx="437">
                  <c:v>34.305000000000362</c:v>
                </c:pt>
                <c:pt idx="438">
                  <c:v>34.305100000000365</c:v>
                </c:pt>
                <c:pt idx="439">
                  <c:v>34.305200000000369</c:v>
                </c:pt>
                <c:pt idx="440">
                  <c:v>34.305300000000372</c:v>
                </c:pt>
                <c:pt idx="441">
                  <c:v>34.305400000000375</c:v>
                </c:pt>
                <c:pt idx="442">
                  <c:v>34.305500000000379</c:v>
                </c:pt>
                <c:pt idx="443">
                  <c:v>34.305600000000382</c:v>
                </c:pt>
                <c:pt idx="444">
                  <c:v>34.305700000000385</c:v>
                </c:pt>
                <c:pt idx="445">
                  <c:v>34.305800000000389</c:v>
                </c:pt>
                <c:pt idx="446">
                  <c:v>34.305900000000392</c:v>
                </c:pt>
                <c:pt idx="447">
                  <c:v>34.306000000000395</c:v>
                </c:pt>
                <c:pt idx="448">
                  <c:v>34.306100000000399</c:v>
                </c:pt>
                <c:pt idx="449">
                  <c:v>34.306200000000402</c:v>
                </c:pt>
                <c:pt idx="450">
                  <c:v>34.306300000000405</c:v>
                </c:pt>
                <c:pt idx="451">
                  <c:v>34.306400000000409</c:v>
                </c:pt>
                <c:pt idx="452">
                  <c:v>34.306500000000412</c:v>
                </c:pt>
                <c:pt idx="453">
                  <c:v>34.306600000000415</c:v>
                </c:pt>
                <c:pt idx="454">
                  <c:v>34.306700000000419</c:v>
                </c:pt>
                <c:pt idx="455">
                  <c:v>34.306800000000422</c:v>
                </c:pt>
                <c:pt idx="456">
                  <c:v>34.306900000000425</c:v>
                </c:pt>
                <c:pt idx="457">
                  <c:v>34.307000000000428</c:v>
                </c:pt>
                <c:pt idx="458">
                  <c:v>34.307100000000432</c:v>
                </c:pt>
                <c:pt idx="459">
                  <c:v>34.307200000000435</c:v>
                </c:pt>
                <c:pt idx="460">
                  <c:v>34.307300000000438</c:v>
                </c:pt>
                <c:pt idx="461">
                  <c:v>34.307400000000442</c:v>
                </c:pt>
                <c:pt idx="462">
                  <c:v>34.307500000000445</c:v>
                </c:pt>
                <c:pt idx="463">
                  <c:v>34.307600000000448</c:v>
                </c:pt>
                <c:pt idx="464">
                  <c:v>34.307700000000452</c:v>
                </c:pt>
                <c:pt idx="465">
                  <c:v>34.307800000000455</c:v>
                </c:pt>
                <c:pt idx="466">
                  <c:v>34.307900000000458</c:v>
                </c:pt>
                <c:pt idx="467">
                  <c:v>34.308000000000462</c:v>
                </c:pt>
                <c:pt idx="468">
                  <c:v>34.308100000000465</c:v>
                </c:pt>
                <c:pt idx="469">
                  <c:v>34.308200000000468</c:v>
                </c:pt>
                <c:pt idx="470">
                  <c:v>34.308300000000472</c:v>
                </c:pt>
                <c:pt idx="471">
                  <c:v>34.308400000000475</c:v>
                </c:pt>
                <c:pt idx="472">
                  <c:v>34.308500000000478</c:v>
                </c:pt>
                <c:pt idx="473">
                  <c:v>34.308600000000482</c:v>
                </c:pt>
                <c:pt idx="474">
                  <c:v>34.308700000000485</c:v>
                </c:pt>
                <c:pt idx="475">
                  <c:v>34.308800000000488</c:v>
                </c:pt>
                <c:pt idx="476">
                  <c:v>34.308900000000492</c:v>
                </c:pt>
                <c:pt idx="477">
                  <c:v>34.309000000000495</c:v>
                </c:pt>
                <c:pt idx="478">
                  <c:v>34.309100000000498</c:v>
                </c:pt>
                <c:pt idx="479">
                  <c:v>34.309200000000502</c:v>
                </c:pt>
                <c:pt idx="480">
                  <c:v>34.309300000000505</c:v>
                </c:pt>
                <c:pt idx="481">
                  <c:v>34.309400000000508</c:v>
                </c:pt>
                <c:pt idx="482">
                  <c:v>34.309500000000511</c:v>
                </c:pt>
                <c:pt idx="483">
                  <c:v>34.309600000000515</c:v>
                </c:pt>
                <c:pt idx="484">
                  <c:v>34.309700000000518</c:v>
                </c:pt>
                <c:pt idx="485">
                  <c:v>34.309800000000521</c:v>
                </c:pt>
                <c:pt idx="486">
                  <c:v>34.309900000000525</c:v>
                </c:pt>
                <c:pt idx="487">
                  <c:v>34.310000000000528</c:v>
                </c:pt>
                <c:pt idx="488">
                  <c:v>34.310100000000531</c:v>
                </c:pt>
                <c:pt idx="489">
                  <c:v>34.310200000000535</c:v>
                </c:pt>
                <c:pt idx="490">
                  <c:v>34.310300000000538</c:v>
                </c:pt>
                <c:pt idx="491">
                  <c:v>34.310400000000541</c:v>
                </c:pt>
                <c:pt idx="492">
                  <c:v>34.310500000000545</c:v>
                </c:pt>
                <c:pt idx="493">
                  <c:v>34.310600000000548</c:v>
                </c:pt>
                <c:pt idx="494">
                  <c:v>34.310700000000551</c:v>
                </c:pt>
                <c:pt idx="495">
                  <c:v>34.310800000000555</c:v>
                </c:pt>
                <c:pt idx="496">
                  <c:v>34.310900000000558</c:v>
                </c:pt>
                <c:pt idx="497">
                  <c:v>34.311000000000561</c:v>
                </c:pt>
                <c:pt idx="498">
                  <c:v>34.311100000000565</c:v>
                </c:pt>
                <c:pt idx="499">
                  <c:v>34.311200000000568</c:v>
                </c:pt>
                <c:pt idx="500">
                  <c:v>34.311300000000571</c:v>
                </c:pt>
                <c:pt idx="501">
                  <c:v>34.311400000000575</c:v>
                </c:pt>
                <c:pt idx="502">
                  <c:v>34.311500000000578</c:v>
                </c:pt>
                <c:pt idx="503">
                  <c:v>34.311600000000581</c:v>
                </c:pt>
                <c:pt idx="504">
                  <c:v>34.311700000000585</c:v>
                </c:pt>
                <c:pt idx="505">
                  <c:v>34.311800000000588</c:v>
                </c:pt>
                <c:pt idx="506">
                  <c:v>34.311900000000591</c:v>
                </c:pt>
                <c:pt idx="507">
                  <c:v>34.312000000000594</c:v>
                </c:pt>
                <c:pt idx="508">
                  <c:v>34.312100000000598</c:v>
                </c:pt>
                <c:pt idx="509">
                  <c:v>34.312200000000601</c:v>
                </c:pt>
                <c:pt idx="510">
                  <c:v>34.312300000000604</c:v>
                </c:pt>
                <c:pt idx="511">
                  <c:v>34.312400000000608</c:v>
                </c:pt>
                <c:pt idx="512">
                  <c:v>34.312500000000611</c:v>
                </c:pt>
                <c:pt idx="513">
                  <c:v>34.312600000000614</c:v>
                </c:pt>
                <c:pt idx="514">
                  <c:v>34.312700000000618</c:v>
                </c:pt>
                <c:pt idx="515">
                  <c:v>34.312800000000621</c:v>
                </c:pt>
                <c:pt idx="516">
                  <c:v>34.312900000000624</c:v>
                </c:pt>
                <c:pt idx="517">
                  <c:v>34.313000000000628</c:v>
                </c:pt>
                <c:pt idx="518">
                  <c:v>34.313100000000631</c:v>
                </c:pt>
                <c:pt idx="519">
                  <c:v>34.313200000000634</c:v>
                </c:pt>
                <c:pt idx="520">
                  <c:v>34.313300000000638</c:v>
                </c:pt>
                <c:pt idx="521">
                  <c:v>34.313400000000641</c:v>
                </c:pt>
                <c:pt idx="522">
                  <c:v>34.313500000000644</c:v>
                </c:pt>
                <c:pt idx="523">
                  <c:v>34.313600000000648</c:v>
                </c:pt>
                <c:pt idx="524">
                  <c:v>34.313700000000651</c:v>
                </c:pt>
                <c:pt idx="525">
                  <c:v>34.313800000000654</c:v>
                </c:pt>
                <c:pt idx="526">
                  <c:v>34.313900000000658</c:v>
                </c:pt>
                <c:pt idx="527">
                  <c:v>34.314000000000661</c:v>
                </c:pt>
                <c:pt idx="528">
                  <c:v>34.314100000000664</c:v>
                </c:pt>
                <c:pt idx="529">
                  <c:v>34.314200000000668</c:v>
                </c:pt>
                <c:pt idx="530">
                  <c:v>34.314300000000671</c:v>
                </c:pt>
                <c:pt idx="531">
                  <c:v>34.314400000000674</c:v>
                </c:pt>
                <c:pt idx="532">
                  <c:v>34.314500000000677</c:v>
                </c:pt>
                <c:pt idx="533">
                  <c:v>34.314600000000681</c:v>
                </c:pt>
                <c:pt idx="534">
                  <c:v>34.314700000000684</c:v>
                </c:pt>
                <c:pt idx="535">
                  <c:v>34.314800000000687</c:v>
                </c:pt>
                <c:pt idx="536">
                  <c:v>34.314900000000691</c:v>
                </c:pt>
                <c:pt idx="537">
                  <c:v>34.315000000000694</c:v>
                </c:pt>
                <c:pt idx="538">
                  <c:v>34.315100000000697</c:v>
                </c:pt>
                <c:pt idx="539">
                  <c:v>34.315200000000701</c:v>
                </c:pt>
                <c:pt idx="540">
                  <c:v>34.315300000000704</c:v>
                </c:pt>
                <c:pt idx="541">
                  <c:v>34.315400000000707</c:v>
                </c:pt>
                <c:pt idx="542">
                  <c:v>34.315500000000711</c:v>
                </c:pt>
                <c:pt idx="543">
                  <c:v>34.315600000000714</c:v>
                </c:pt>
                <c:pt idx="544">
                  <c:v>34.315700000000717</c:v>
                </c:pt>
                <c:pt idx="545">
                  <c:v>34.315800000000721</c:v>
                </c:pt>
                <c:pt idx="546">
                  <c:v>34.315900000000724</c:v>
                </c:pt>
                <c:pt idx="547">
                  <c:v>34.316000000000727</c:v>
                </c:pt>
                <c:pt idx="548">
                  <c:v>34.316100000000731</c:v>
                </c:pt>
                <c:pt idx="549">
                  <c:v>34.316200000000734</c:v>
                </c:pt>
                <c:pt idx="550">
                  <c:v>34.316300000000737</c:v>
                </c:pt>
                <c:pt idx="551">
                  <c:v>34.316400000000741</c:v>
                </c:pt>
                <c:pt idx="552">
                  <c:v>34.316500000000744</c:v>
                </c:pt>
                <c:pt idx="553">
                  <c:v>34.316600000000747</c:v>
                </c:pt>
                <c:pt idx="554">
                  <c:v>34.31670000000075</c:v>
                </c:pt>
                <c:pt idx="555">
                  <c:v>34.316800000000754</c:v>
                </c:pt>
                <c:pt idx="556">
                  <c:v>34.316900000000757</c:v>
                </c:pt>
                <c:pt idx="557">
                  <c:v>34.31700000000076</c:v>
                </c:pt>
                <c:pt idx="558">
                  <c:v>34.317100000000764</c:v>
                </c:pt>
                <c:pt idx="559">
                  <c:v>34.317200000000767</c:v>
                </c:pt>
                <c:pt idx="560">
                  <c:v>34.31730000000077</c:v>
                </c:pt>
                <c:pt idx="561">
                  <c:v>34.317400000000774</c:v>
                </c:pt>
                <c:pt idx="562">
                  <c:v>34.317500000000777</c:v>
                </c:pt>
                <c:pt idx="563">
                  <c:v>34.31760000000078</c:v>
                </c:pt>
                <c:pt idx="564">
                  <c:v>34.317700000000784</c:v>
                </c:pt>
                <c:pt idx="565">
                  <c:v>34.317800000000787</c:v>
                </c:pt>
                <c:pt idx="566">
                  <c:v>34.31790000000079</c:v>
                </c:pt>
                <c:pt idx="567">
                  <c:v>34.318000000000794</c:v>
                </c:pt>
                <c:pt idx="568">
                  <c:v>34.318100000000797</c:v>
                </c:pt>
                <c:pt idx="569">
                  <c:v>34.3182000000008</c:v>
                </c:pt>
                <c:pt idx="570">
                  <c:v>34.318300000000804</c:v>
                </c:pt>
                <c:pt idx="571">
                  <c:v>34.318400000000807</c:v>
                </c:pt>
                <c:pt idx="572">
                  <c:v>34.31850000000081</c:v>
                </c:pt>
                <c:pt idx="573">
                  <c:v>34.318600000000814</c:v>
                </c:pt>
                <c:pt idx="574">
                  <c:v>34.318700000000817</c:v>
                </c:pt>
                <c:pt idx="575">
                  <c:v>34.31880000000082</c:v>
                </c:pt>
                <c:pt idx="576">
                  <c:v>34.318900000000824</c:v>
                </c:pt>
                <c:pt idx="577">
                  <c:v>34.319000000000827</c:v>
                </c:pt>
                <c:pt idx="578">
                  <c:v>34.31910000000083</c:v>
                </c:pt>
                <c:pt idx="579">
                  <c:v>34.319200000000833</c:v>
                </c:pt>
                <c:pt idx="580">
                  <c:v>34.319300000000837</c:v>
                </c:pt>
                <c:pt idx="581">
                  <c:v>34.31940000000084</c:v>
                </c:pt>
                <c:pt idx="582">
                  <c:v>34.319500000000843</c:v>
                </c:pt>
                <c:pt idx="583">
                  <c:v>34.319600000000847</c:v>
                </c:pt>
                <c:pt idx="584">
                  <c:v>34.31970000000085</c:v>
                </c:pt>
                <c:pt idx="585">
                  <c:v>34.319800000000853</c:v>
                </c:pt>
                <c:pt idx="586">
                  <c:v>34.319900000000857</c:v>
                </c:pt>
                <c:pt idx="587">
                  <c:v>34.32000000000086</c:v>
                </c:pt>
                <c:pt idx="588">
                  <c:v>34.320100000000863</c:v>
                </c:pt>
                <c:pt idx="589">
                  <c:v>34.320200000000867</c:v>
                </c:pt>
                <c:pt idx="590">
                  <c:v>34.32030000000087</c:v>
                </c:pt>
                <c:pt idx="591">
                  <c:v>34.320400000000873</c:v>
                </c:pt>
                <c:pt idx="592">
                  <c:v>34.320500000000877</c:v>
                </c:pt>
                <c:pt idx="593">
                  <c:v>34.32060000000088</c:v>
                </c:pt>
                <c:pt idx="594">
                  <c:v>34.320700000000883</c:v>
                </c:pt>
                <c:pt idx="595">
                  <c:v>34.320800000000887</c:v>
                </c:pt>
                <c:pt idx="596">
                  <c:v>34.32090000000089</c:v>
                </c:pt>
                <c:pt idx="597">
                  <c:v>34.321000000000893</c:v>
                </c:pt>
                <c:pt idx="598">
                  <c:v>34.321100000000897</c:v>
                </c:pt>
                <c:pt idx="599">
                  <c:v>34.3212000000009</c:v>
                </c:pt>
                <c:pt idx="600">
                  <c:v>34.321300000000903</c:v>
                </c:pt>
                <c:pt idx="601">
                  <c:v>34.321400000000907</c:v>
                </c:pt>
                <c:pt idx="602">
                  <c:v>34.32150000000091</c:v>
                </c:pt>
                <c:pt idx="603">
                  <c:v>34.321600000000913</c:v>
                </c:pt>
                <c:pt idx="604">
                  <c:v>34.321700000000916</c:v>
                </c:pt>
                <c:pt idx="605">
                  <c:v>34.32180000000092</c:v>
                </c:pt>
                <c:pt idx="606">
                  <c:v>34.321900000000923</c:v>
                </c:pt>
                <c:pt idx="607">
                  <c:v>34.322000000000926</c:v>
                </c:pt>
                <c:pt idx="608">
                  <c:v>34.32210000000093</c:v>
                </c:pt>
                <c:pt idx="609">
                  <c:v>34.322200000000933</c:v>
                </c:pt>
                <c:pt idx="610">
                  <c:v>34.322300000000936</c:v>
                </c:pt>
                <c:pt idx="611">
                  <c:v>34.32240000000094</c:v>
                </c:pt>
                <c:pt idx="612">
                  <c:v>34.322500000000943</c:v>
                </c:pt>
                <c:pt idx="613">
                  <c:v>34.322600000000946</c:v>
                </c:pt>
                <c:pt idx="614">
                  <c:v>34.32270000000095</c:v>
                </c:pt>
                <c:pt idx="615">
                  <c:v>34.322800000000953</c:v>
                </c:pt>
                <c:pt idx="616">
                  <c:v>34.322900000000956</c:v>
                </c:pt>
                <c:pt idx="617">
                  <c:v>34.32300000000096</c:v>
                </c:pt>
                <c:pt idx="618">
                  <c:v>34.323100000000963</c:v>
                </c:pt>
                <c:pt idx="619">
                  <c:v>34.323200000000966</c:v>
                </c:pt>
                <c:pt idx="620">
                  <c:v>34.32330000000097</c:v>
                </c:pt>
                <c:pt idx="621">
                  <c:v>34.323400000000973</c:v>
                </c:pt>
                <c:pt idx="622">
                  <c:v>34.323500000000976</c:v>
                </c:pt>
                <c:pt idx="623">
                  <c:v>34.32360000000098</c:v>
                </c:pt>
                <c:pt idx="624">
                  <c:v>34.323700000000983</c:v>
                </c:pt>
                <c:pt idx="625">
                  <c:v>34.323800000000986</c:v>
                </c:pt>
                <c:pt idx="626">
                  <c:v>34.32390000000099</c:v>
                </c:pt>
                <c:pt idx="627">
                  <c:v>34.324000000000993</c:v>
                </c:pt>
                <c:pt idx="628">
                  <c:v>34.324100000000996</c:v>
                </c:pt>
                <c:pt idx="629">
                  <c:v>34.324200000000999</c:v>
                </c:pt>
                <c:pt idx="630">
                  <c:v>34.324300000001003</c:v>
                </c:pt>
                <c:pt idx="631">
                  <c:v>34.324400000001006</c:v>
                </c:pt>
                <c:pt idx="632">
                  <c:v>34.324500000001009</c:v>
                </c:pt>
                <c:pt idx="633">
                  <c:v>34.324600000001013</c:v>
                </c:pt>
                <c:pt idx="634">
                  <c:v>34.324700000001016</c:v>
                </c:pt>
                <c:pt idx="635">
                  <c:v>34.324800000001019</c:v>
                </c:pt>
                <c:pt idx="636">
                  <c:v>34.324900000001023</c:v>
                </c:pt>
                <c:pt idx="637">
                  <c:v>34.325000000001026</c:v>
                </c:pt>
                <c:pt idx="638">
                  <c:v>34.325100000001029</c:v>
                </c:pt>
                <c:pt idx="639">
                  <c:v>34.325200000001033</c:v>
                </c:pt>
                <c:pt idx="640">
                  <c:v>34.325300000001036</c:v>
                </c:pt>
                <c:pt idx="641">
                  <c:v>34.325400000001039</c:v>
                </c:pt>
                <c:pt idx="642">
                  <c:v>34.325500000001043</c:v>
                </c:pt>
                <c:pt idx="643">
                  <c:v>34.325600000001046</c:v>
                </c:pt>
                <c:pt idx="644">
                  <c:v>34.325700000001049</c:v>
                </c:pt>
                <c:pt idx="645">
                  <c:v>34.325800000001053</c:v>
                </c:pt>
                <c:pt idx="646">
                  <c:v>34.325900000001056</c:v>
                </c:pt>
                <c:pt idx="647">
                  <c:v>34.326000000001059</c:v>
                </c:pt>
                <c:pt idx="648">
                  <c:v>34.326100000001063</c:v>
                </c:pt>
                <c:pt idx="649">
                  <c:v>34.326200000001066</c:v>
                </c:pt>
                <c:pt idx="650">
                  <c:v>34.326300000001069</c:v>
                </c:pt>
                <c:pt idx="651">
                  <c:v>34.326400000001072</c:v>
                </c:pt>
                <c:pt idx="652">
                  <c:v>34.326500000001076</c:v>
                </c:pt>
                <c:pt idx="653">
                  <c:v>34.326600000001079</c:v>
                </c:pt>
                <c:pt idx="654">
                  <c:v>34.326700000001082</c:v>
                </c:pt>
                <c:pt idx="655">
                  <c:v>34.326800000001086</c:v>
                </c:pt>
                <c:pt idx="656">
                  <c:v>34.326900000001089</c:v>
                </c:pt>
                <c:pt idx="657">
                  <c:v>34.327000000001092</c:v>
                </c:pt>
                <c:pt idx="658">
                  <c:v>34.327100000001096</c:v>
                </c:pt>
                <c:pt idx="659">
                  <c:v>34.327200000001099</c:v>
                </c:pt>
                <c:pt idx="660">
                  <c:v>34.327300000001102</c:v>
                </c:pt>
                <c:pt idx="661">
                  <c:v>34.327400000001106</c:v>
                </c:pt>
                <c:pt idx="662">
                  <c:v>34.327500000001109</c:v>
                </c:pt>
                <c:pt idx="663">
                  <c:v>34.327600000001112</c:v>
                </c:pt>
                <c:pt idx="664">
                  <c:v>34.327700000001116</c:v>
                </c:pt>
                <c:pt idx="665">
                  <c:v>34.327800000001119</c:v>
                </c:pt>
                <c:pt idx="666">
                  <c:v>34.327900000001122</c:v>
                </c:pt>
                <c:pt idx="667">
                  <c:v>34.328000000001126</c:v>
                </c:pt>
                <c:pt idx="668">
                  <c:v>34.328100000001129</c:v>
                </c:pt>
                <c:pt idx="669">
                  <c:v>34.328200000001132</c:v>
                </c:pt>
                <c:pt idx="670">
                  <c:v>34.328300000001136</c:v>
                </c:pt>
                <c:pt idx="671">
                  <c:v>34.328400000001139</c:v>
                </c:pt>
                <c:pt idx="672">
                  <c:v>34.328500000001142</c:v>
                </c:pt>
                <c:pt idx="673">
                  <c:v>34.328600000001146</c:v>
                </c:pt>
                <c:pt idx="674">
                  <c:v>34.328700000001149</c:v>
                </c:pt>
                <c:pt idx="675">
                  <c:v>34.328800000001152</c:v>
                </c:pt>
                <c:pt idx="676">
                  <c:v>34.328900000001155</c:v>
                </c:pt>
                <c:pt idx="677">
                  <c:v>34.329000000001159</c:v>
                </c:pt>
                <c:pt idx="678">
                  <c:v>34.329100000001162</c:v>
                </c:pt>
                <c:pt idx="679">
                  <c:v>34.329200000001165</c:v>
                </c:pt>
                <c:pt idx="680">
                  <c:v>34.329300000001169</c:v>
                </c:pt>
                <c:pt idx="681">
                  <c:v>34.329400000001172</c:v>
                </c:pt>
                <c:pt idx="682">
                  <c:v>34.329500000001175</c:v>
                </c:pt>
                <c:pt idx="683">
                  <c:v>34.329600000001179</c:v>
                </c:pt>
                <c:pt idx="684">
                  <c:v>34.329700000001182</c:v>
                </c:pt>
                <c:pt idx="685">
                  <c:v>34.329800000001185</c:v>
                </c:pt>
                <c:pt idx="686">
                  <c:v>34.329900000001189</c:v>
                </c:pt>
                <c:pt idx="687">
                  <c:v>34.330000000001192</c:v>
                </c:pt>
                <c:pt idx="688">
                  <c:v>34.330100000001195</c:v>
                </c:pt>
                <c:pt idx="689">
                  <c:v>34.330200000001199</c:v>
                </c:pt>
                <c:pt idx="690">
                  <c:v>34.330300000001202</c:v>
                </c:pt>
                <c:pt idx="691">
                  <c:v>34.330400000001205</c:v>
                </c:pt>
                <c:pt idx="692">
                  <c:v>34.330500000001209</c:v>
                </c:pt>
                <c:pt idx="693">
                  <c:v>34.330600000001212</c:v>
                </c:pt>
                <c:pt idx="694">
                  <c:v>34.330700000001215</c:v>
                </c:pt>
                <c:pt idx="695">
                  <c:v>34.330800000001219</c:v>
                </c:pt>
                <c:pt idx="696">
                  <c:v>34.330900000001222</c:v>
                </c:pt>
                <c:pt idx="697">
                  <c:v>34.331000000001225</c:v>
                </c:pt>
                <c:pt idx="698">
                  <c:v>34.331100000001229</c:v>
                </c:pt>
                <c:pt idx="699">
                  <c:v>34.331200000001232</c:v>
                </c:pt>
                <c:pt idx="700">
                  <c:v>34.331300000001235</c:v>
                </c:pt>
                <c:pt idx="701">
                  <c:v>34.331400000001238</c:v>
                </c:pt>
                <c:pt idx="702">
                  <c:v>34.331500000001242</c:v>
                </c:pt>
                <c:pt idx="703">
                  <c:v>34.331600000001245</c:v>
                </c:pt>
                <c:pt idx="704">
                  <c:v>34.331700000001248</c:v>
                </c:pt>
                <c:pt idx="705">
                  <c:v>34.331800000001252</c:v>
                </c:pt>
                <c:pt idx="706">
                  <c:v>34.331900000001255</c:v>
                </c:pt>
                <c:pt idx="707">
                  <c:v>34.332000000001258</c:v>
                </c:pt>
                <c:pt idx="708">
                  <c:v>34.332100000001262</c:v>
                </c:pt>
                <c:pt idx="709">
                  <c:v>34.332200000001265</c:v>
                </c:pt>
                <c:pt idx="710">
                  <c:v>34.332300000001268</c:v>
                </c:pt>
                <c:pt idx="711">
                  <c:v>34.332400000001272</c:v>
                </c:pt>
                <c:pt idx="712">
                  <c:v>34.332500000001275</c:v>
                </c:pt>
                <c:pt idx="713">
                  <c:v>34.332600000001278</c:v>
                </c:pt>
                <c:pt idx="714">
                  <c:v>34.332700000001282</c:v>
                </c:pt>
                <c:pt idx="715">
                  <c:v>34.332800000001285</c:v>
                </c:pt>
                <c:pt idx="716">
                  <c:v>34.332900000001288</c:v>
                </c:pt>
                <c:pt idx="717">
                  <c:v>34.333000000001292</c:v>
                </c:pt>
                <c:pt idx="718">
                  <c:v>34.333100000001295</c:v>
                </c:pt>
                <c:pt idx="719">
                  <c:v>34.333200000001298</c:v>
                </c:pt>
                <c:pt idx="720">
                  <c:v>34.333300000001302</c:v>
                </c:pt>
                <c:pt idx="721">
                  <c:v>34.333400000001305</c:v>
                </c:pt>
                <c:pt idx="722">
                  <c:v>34.333500000001308</c:v>
                </c:pt>
                <c:pt idx="723">
                  <c:v>34.333600000001312</c:v>
                </c:pt>
                <c:pt idx="724">
                  <c:v>34.333700000001315</c:v>
                </c:pt>
                <c:pt idx="725">
                  <c:v>34.333800000001318</c:v>
                </c:pt>
                <c:pt idx="726">
                  <c:v>34.333900000001321</c:v>
                </c:pt>
                <c:pt idx="727">
                  <c:v>34.334000000001325</c:v>
                </c:pt>
                <c:pt idx="728">
                  <c:v>34.334100000001328</c:v>
                </c:pt>
                <c:pt idx="729">
                  <c:v>34.334200000001331</c:v>
                </c:pt>
                <c:pt idx="730">
                  <c:v>34.334300000001335</c:v>
                </c:pt>
                <c:pt idx="731">
                  <c:v>34.334400000001338</c:v>
                </c:pt>
                <c:pt idx="732">
                  <c:v>34.334500000001341</c:v>
                </c:pt>
                <c:pt idx="733">
                  <c:v>34.334600000001345</c:v>
                </c:pt>
                <c:pt idx="734">
                  <c:v>34.334700000001348</c:v>
                </c:pt>
                <c:pt idx="735">
                  <c:v>34.334800000001351</c:v>
                </c:pt>
                <c:pt idx="736">
                  <c:v>34.334900000001355</c:v>
                </c:pt>
                <c:pt idx="737">
                  <c:v>34.335000000001358</c:v>
                </c:pt>
                <c:pt idx="738">
                  <c:v>34.335100000001361</c:v>
                </c:pt>
                <c:pt idx="739">
                  <c:v>34.335200000001365</c:v>
                </c:pt>
                <c:pt idx="740">
                  <c:v>34.335300000001368</c:v>
                </c:pt>
                <c:pt idx="741">
                  <c:v>34.335400000001371</c:v>
                </c:pt>
                <c:pt idx="742">
                  <c:v>34.335500000001375</c:v>
                </c:pt>
                <c:pt idx="743">
                  <c:v>34.335600000001378</c:v>
                </c:pt>
                <c:pt idx="744">
                  <c:v>34.335700000001381</c:v>
                </c:pt>
                <c:pt idx="745">
                  <c:v>34.335800000001385</c:v>
                </c:pt>
                <c:pt idx="746">
                  <c:v>34.335900000001388</c:v>
                </c:pt>
                <c:pt idx="747">
                  <c:v>34.336000000001391</c:v>
                </c:pt>
                <c:pt idx="748">
                  <c:v>34.336100000001395</c:v>
                </c:pt>
                <c:pt idx="749">
                  <c:v>34.336200000001398</c:v>
                </c:pt>
                <c:pt idx="750">
                  <c:v>34.336300000001401</c:v>
                </c:pt>
                <c:pt idx="751">
                  <c:v>34.336400000001404</c:v>
                </c:pt>
                <c:pt idx="752">
                  <c:v>34.336500000001408</c:v>
                </c:pt>
                <c:pt idx="753">
                  <c:v>34.336600000001411</c:v>
                </c:pt>
                <c:pt idx="754">
                  <c:v>34.336700000001414</c:v>
                </c:pt>
                <c:pt idx="755">
                  <c:v>34.336800000001418</c:v>
                </c:pt>
                <c:pt idx="756">
                  <c:v>34.336900000001421</c:v>
                </c:pt>
                <c:pt idx="757">
                  <c:v>34.337000000001424</c:v>
                </c:pt>
                <c:pt idx="758">
                  <c:v>34.337100000001428</c:v>
                </c:pt>
                <c:pt idx="759">
                  <c:v>34.337200000001431</c:v>
                </c:pt>
                <c:pt idx="760">
                  <c:v>34.337300000001434</c:v>
                </c:pt>
                <c:pt idx="761">
                  <c:v>34.337400000001438</c:v>
                </c:pt>
                <c:pt idx="762">
                  <c:v>34.337500000001441</c:v>
                </c:pt>
                <c:pt idx="763">
                  <c:v>34.337600000001444</c:v>
                </c:pt>
                <c:pt idx="764">
                  <c:v>34.337700000001448</c:v>
                </c:pt>
                <c:pt idx="765">
                  <c:v>34.337800000001451</c:v>
                </c:pt>
                <c:pt idx="766">
                  <c:v>34.337900000001454</c:v>
                </c:pt>
                <c:pt idx="767">
                  <c:v>34.338000000001458</c:v>
                </c:pt>
                <c:pt idx="768">
                  <c:v>34.338100000001461</c:v>
                </c:pt>
                <c:pt idx="769">
                  <c:v>34.338200000001464</c:v>
                </c:pt>
                <c:pt idx="770">
                  <c:v>34.338300000001468</c:v>
                </c:pt>
                <c:pt idx="771">
                  <c:v>34.338400000001471</c:v>
                </c:pt>
                <c:pt idx="772">
                  <c:v>34.338500000001474</c:v>
                </c:pt>
                <c:pt idx="773">
                  <c:v>34.338600000001477</c:v>
                </c:pt>
                <c:pt idx="774">
                  <c:v>34.338700000001481</c:v>
                </c:pt>
                <c:pt idx="775">
                  <c:v>34.338800000001484</c:v>
                </c:pt>
                <c:pt idx="776">
                  <c:v>34.338900000001487</c:v>
                </c:pt>
                <c:pt idx="777">
                  <c:v>34.339000000001491</c:v>
                </c:pt>
                <c:pt idx="778">
                  <c:v>34.339100000001494</c:v>
                </c:pt>
                <c:pt idx="779">
                  <c:v>34.339200000001497</c:v>
                </c:pt>
                <c:pt idx="780">
                  <c:v>34.339300000001501</c:v>
                </c:pt>
                <c:pt idx="781">
                  <c:v>34.339400000001504</c:v>
                </c:pt>
                <c:pt idx="782">
                  <c:v>34.339500000001507</c:v>
                </c:pt>
                <c:pt idx="783">
                  <c:v>34.339600000001511</c:v>
                </c:pt>
                <c:pt idx="784">
                  <c:v>34.339700000001514</c:v>
                </c:pt>
                <c:pt idx="785">
                  <c:v>34.339800000001517</c:v>
                </c:pt>
                <c:pt idx="786">
                  <c:v>34.339900000001521</c:v>
                </c:pt>
                <c:pt idx="787">
                  <c:v>34.340000000001524</c:v>
                </c:pt>
                <c:pt idx="788">
                  <c:v>34.340100000001527</c:v>
                </c:pt>
                <c:pt idx="789">
                  <c:v>34.340200000001531</c:v>
                </c:pt>
                <c:pt idx="790">
                  <c:v>34.340300000001534</c:v>
                </c:pt>
                <c:pt idx="791">
                  <c:v>34.340400000001537</c:v>
                </c:pt>
                <c:pt idx="792">
                  <c:v>34.340500000001541</c:v>
                </c:pt>
                <c:pt idx="793">
                  <c:v>34.340600000001544</c:v>
                </c:pt>
                <c:pt idx="794">
                  <c:v>34.340700000001547</c:v>
                </c:pt>
                <c:pt idx="795">
                  <c:v>34.340800000001551</c:v>
                </c:pt>
                <c:pt idx="796">
                  <c:v>34.340900000001554</c:v>
                </c:pt>
                <c:pt idx="797">
                  <c:v>34.341000000001557</c:v>
                </c:pt>
                <c:pt idx="798">
                  <c:v>34.34110000000156</c:v>
                </c:pt>
                <c:pt idx="799">
                  <c:v>34.341200000001564</c:v>
                </c:pt>
                <c:pt idx="800">
                  <c:v>34.341300000001567</c:v>
                </c:pt>
                <c:pt idx="801">
                  <c:v>34.34140000000157</c:v>
                </c:pt>
                <c:pt idx="802">
                  <c:v>34.341500000001574</c:v>
                </c:pt>
                <c:pt idx="803">
                  <c:v>34.341600000001577</c:v>
                </c:pt>
                <c:pt idx="804">
                  <c:v>34.34170000000158</c:v>
                </c:pt>
                <c:pt idx="805">
                  <c:v>34.341800000001584</c:v>
                </c:pt>
                <c:pt idx="806">
                  <c:v>34.341900000001587</c:v>
                </c:pt>
                <c:pt idx="807">
                  <c:v>34.34200000000159</c:v>
                </c:pt>
                <c:pt idx="808">
                  <c:v>34.342100000001594</c:v>
                </c:pt>
                <c:pt idx="809">
                  <c:v>34.342200000001597</c:v>
                </c:pt>
                <c:pt idx="810">
                  <c:v>34.3423000000016</c:v>
                </c:pt>
                <c:pt idx="811">
                  <c:v>34.342400000001604</c:v>
                </c:pt>
                <c:pt idx="812">
                  <c:v>34.342500000001607</c:v>
                </c:pt>
                <c:pt idx="813">
                  <c:v>34.34260000000161</c:v>
                </c:pt>
                <c:pt idx="814">
                  <c:v>34.342700000001614</c:v>
                </c:pt>
                <c:pt idx="815">
                  <c:v>34.342800000001617</c:v>
                </c:pt>
                <c:pt idx="816">
                  <c:v>34.34290000000162</c:v>
                </c:pt>
                <c:pt idx="817">
                  <c:v>34.343000000001624</c:v>
                </c:pt>
                <c:pt idx="818">
                  <c:v>34.343100000001627</c:v>
                </c:pt>
                <c:pt idx="819">
                  <c:v>34.34320000000163</c:v>
                </c:pt>
                <c:pt idx="820">
                  <c:v>34.343300000001634</c:v>
                </c:pt>
                <c:pt idx="821">
                  <c:v>34.343400000001637</c:v>
                </c:pt>
                <c:pt idx="822">
                  <c:v>34.34350000000164</c:v>
                </c:pt>
                <c:pt idx="823">
                  <c:v>34.343600000001643</c:v>
                </c:pt>
                <c:pt idx="824">
                  <c:v>34.343700000001647</c:v>
                </c:pt>
                <c:pt idx="825">
                  <c:v>34.34380000000165</c:v>
                </c:pt>
                <c:pt idx="826">
                  <c:v>34.343900000001653</c:v>
                </c:pt>
                <c:pt idx="827">
                  <c:v>34.344000000001657</c:v>
                </c:pt>
                <c:pt idx="828">
                  <c:v>34.34410000000166</c:v>
                </c:pt>
                <c:pt idx="829">
                  <c:v>34.344200000001663</c:v>
                </c:pt>
                <c:pt idx="830">
                  <c:v>34.344300000001667</c:v>
                </c:pt>
                <c:pt idx="831">
                  <c:v>34.34440000000167</c:v>
                </c:pt>
                <c:pt idx="832">
                  <c:v>34.344500000001673</c:v>
                </c:pt>
                <c:pt idx="833">
                  <c:v>34.344600000001677</c:v>
                </c:pt>
                <c:pt idx="834">
                  <c:v>34.34470000000168</c:v>
                </c:pt>
                <c:pt idx="835">
                  <c:v>34.344800000001683</c:v>
                </c:pt>
                <c:pt idx="836">
                  <c:v>34.344900000001687</c:v>
                </c:pt>
                <c:pt idx="837">
                  <c:v>34.34500000000169</c:v>
                </c:pt>
                <c:pt idx="838">
                  <c:v>34.345100000001693</c:v>
                </c:pt>
                <c:pt idx="839">
                  <c:v>34.345200000001697</c:v>
                </c:pt>
                <c:pt idx="840">
                  <c:v>34.3453000000017</c:v>
                </c:pt>
                <c:pt idx="841">
                  <c:v>34.345400000001703</c:v>
                </c:pt>
                <c:pt idx="842">
                  <c:v>34.345500000001707</c:v>
                </c:pt>
                <c:pt idx="843">
                  <c:v>34.34560000000171</c:v>
                </c:pt>
                <c:pt idx="844">
                  <c:v>34.345700000001713</c:v>
                </c:pt>
                <c:pt idx="845">
                  <c:v>34.345800000001717</c:v>
                </c:pt>
                <c:pt idx="846">
                  <c:v>34.34590000000172</c:v>
                </c:pt>
                <c:pt idx="847">
                  <c:v>34.346000000001723</c:v>
                </c:pt>
                <c:pt idx="848">
                  <c:v>34.346100000001726</c:v>
                </c:pt>
                <c:pt idx="849">
                  <c:v>34.34620000000173</c:v>
                </c:pt>
                <c:pt idx="850">
                  <c:v>34.346300000001733</c:v>
                </c:pt>
                <c:pt idx="851">
                  <c:v>34.346400000001736</c:v>
                </c:pt>
                <c:pt idx="852">
                  <c:v>34.34650000000174</c:v>
                </c:pt>
                <c:pt idx="853">
                  <c:v>34.346600000001743</c:v>
                </c:pt>
                <c:pt idx="854">
                  <c:v>34.346700000001746</c:v>
                </c:pt>
                <c:pt idx="855">
                  <c:v>34.34680000000175</c:v>
                </c:pt>
                <c:pt idx="856">
                  <c:v>34.346900000001753</c:v>
                </c:pt>
                <c:pt idx="857">
                  <c:v>34.347000000001756</c:v>
                </c:pt>
                <c:pt idx="858">
                  <c:v>34.34710000000176</c:v>
                </c:pt>
                <c:pt idx="859">
                  <c:v>34.347200000001763</c:v>
                </c:pt>
                <c:pt idx="860">
                  <c:v>34.347300000001766</c:v>
                </c:pt>
                <c:pt idx="861">
                  <c:v>34.34740000000177</c:v>
                </c:pt>
                <c:pt idx="862">
                  <c:v>34.347500000001773</c:v>
                </c:pt>
                <c:pt idx="863">
                  <c:v>34.347600000001776</c:v>
                </c:pt>
                <c:pt idx="864">
                  <c:v>34.34770000000178</c:v>
                </c:pt>
                <c:pt idx="865">
                  <c:v>34.347800000001783</c:v>
                </c:pt>
                <c:pt idx="866">
                  <c:v>34.347900000001786</c:v>
                </c:pt>
                <c:pt idx="867">
                  <c:v>34.34800000000179</c:v>
                </c:pt>
                <c:pt idx="868">
                  <c:v>34.348100000001793</c:v>
                </c:pt>
                <c:pt idx="869">
                  <c:v>34.348200000001796</c:v>
                </c:pt>
                <c:pt idx="870">
                  <c:v>34.3483000000018</c:v>
                </c:pt>
                <c:pt idx="871">
                  <c:v>34.348400000001803</c:v>
                </c:pt>
                <c:pt idx="872">
                  <c:v>34.348500000001806</c:v>
                </c:pt>
                <c:pt idx="873">
                  <c:v>34.348600000001809</c:v>
                </c:pt>
                <c:pt idx="874">
                  <c:v>34.348700000001813</c:v>
                </c:pt>
                <c:pt idx="875">
                  <c:v>34.348800000001816</c:v>
                </c:pt>
                <c:pt idx="876">
                  <c:v>34.348900000001819</c:v>
                </c:pt>
                <c:pt idx="877">
                  <c:v>34.349000000001823</c:v>
                </c:pt>
                <c:pt idx="878">
                  <c:v>34.349100000001826</c:v>
                </c:pt>
                <c:pt idx="879">
                  <c:v>34.349200000001829</c:v>
                </c:pt>
                <c:pt idx="880">
                  <c:v>34.349300000001833</c:v>
                </c:pt>
                <c:pt idx="881">
                  <c:v>34.349400000001836</c:v>
                </c:pt>
                <c:pt idx="882">
                  <c:v>34.349500000001839</c:v>
                </c:pt>
                <c:pt idx="883">
                  <c:v>34.349600000001843</c:v>
                </c:pt>
                <c:pt idx="884">
                  <c:v>34.349700000001846</c:v>
                </c:pt>
                <c:pt idx="885">
                  <c:v>34.349800000001849</c:v>
                </c:pt>
                <c:pt idx="886">
                  <c:v>34.349900000001853</c:v>
                </c:pt>
                <c:pt idx="887">
                  <c:v>34.350000000001856</c:v>
                </c:pt>
                <c:pt idx="888">
                  <c:v>34.350100000001859</c:v>
                </c:pt>
                <c:pt idx="889">
                  <c:v>34.350200000001863</c:v>
                </c:pt>
                <c:pt idx="890">
                  <c:v>34.350300000001866</c:v>
                </c:pt>
                <c:pt idx="891">
                  <c:v>34.350400000001869</c:v>
                </c:pt>
                <c:pt idx="892">
                  <c:v>34.350500000001873</c:v>
                </c:pt>
                <c:pt idx="893">
                  <c:v>34.350600000001876</c:v>
                </c:pt>
                <c:pt idx="894">
                  <c:v>34.350700000001879</c:v>
                </c:pt>
                <c:pt idx="895">
                  <c:v>34.350800000001882</c:v>
                </c:pt>
                <c:pt idx="896">
                  <c:v>34.350900000001886</c:v>
                </c:pt>
                <c:pt idx="897">
                  <c:v>34.351000000001889</c:v>
                </c:pt>
                <c:pt idx="898">
                  <c:v>34.351100000001892</c:v>
                </c:pt>
                <c:pt idx="899">
                  <c:v>34.351200000001896</c:v>
                </c:pt>
                <c:pt idx="900">
                  <c:v>34.351300000001899</c:v>
                </c:pt>
                <c:pt idx="901">
                  <c:v>34.351400000001902</c:v>
                </c:pt>
                <c:pt idx="902">
                  <c:v>34.351500000001906</c:v>
                </c:pt>
                <c:pt idx="903">
                  <c:v>34.351600000001909</c:v>
                </c:pt>
                <c:pt idx="904">
                  <c:v>34.351700000001912</c:v>
                </c:pt>
                <c:pt idx="905">
                  <c:v>34.351800000001916</c:v>
                </c:pt>
                <c:pt idx="906">
                  <c:v>34.351900000001919</c:v>
                </c:pt>
                <c:pt idx="907">
                  <c:v>34.352000000001922</c:v>
                </c:pt>
                <c:pt idx="908">
                  <c:v>34.352100000001926</c:v>
                </c:pt>
                <c:pt idx="909">
                  <c:v>34.352200000001929</c:v>
                </c:pt>
                <c:pt idx="910">
                  <c:v>34.352300000001932</c:v>
                </c:pt>
                <c:pt idx="911">
                  <c:v>34.352400000001936</c:v>
                </c:pt>
                <c:pt idx="912">
                  <c:v>34.352500000001939</c:v>
                </c:pt>
                <c:pt idx="913">
                  <c:v>34.352600000001942</c:v>
                </c:pt>
                <c:pt idx="914">
                  <c:v>34.352700000001946</c:v>
                </c:pt>
                <c:pt idx="915">
                  <c:v>34.352800000001949</c:v>
                </c:pt>
                <c:pt idx="916">
                  <c:v>34.352900000001952</c:v>
                </c:pt>
                <c:pt idx="917">
                  <c:v>34.353000000001956</c:v>
                </c:pt>
                <c:pt idx="918">
                  <c:v>34.353100000001959</c:v>
                </c:pt>
                <c:pt idx="919">
                  <c:v>34.353200000001962</c:v>
                </c:pt>
                <c:pt idx="920">
                  <c:v>34.353300000001965</c:v>
                </c:pt>
                <c:pt idx="921">
                  <c:v>34.353400000001969</c:v>
                </c:pt>
                <c:pt idx="922">
                  <c:v>34.353500000001972</c:v>
                </c:pt>
                <c:pt idx="923">
                  <c:v>34.353600000001975</c:v>
                </c:pt>
                <c:pt idx="924">
                  <c:v>34.353700000001979</c:v>
                </c:pt>
                <c:pt idx="925">
                  <c:v>34.353800000001982</c:v>
                </c:pt>
                <c:pt idx="926">
                  <c:v>34.353900000001985</c:v>
                </c:pt>
                <c:pt idx="927">
                  <c:v>34.354000000001989</c:v>
                </c:pt>
                <c:pt idx="928">
                  <c:v>34.354100000001992</c:v>
                </c:pt>
                <c:pt idx="929">
                  <c:v>34.354200000001995</c:v>
                </c:pt>
                <c:pt idx="930">
                  <c:v>34.354300000001999</c:v>
                </c:pt>
                <c:pt idx="931">
                  <c:v>34.354400000002002</c:v>
                </c:pt>
                <c:pt idx="932">
                  <c:v>34.354500000002005</c:v>
                </c:pt>
                <c:pt idx="933">
                  <c:v>34.354600000002009</c:v>
                </c:pt>
                <c:pt idx="934">
                  <c:v>34.354700000002012</c:v>
                </c:pt>
                <c:pt idx="935">
                  <c:v>34.354800000002015</c:v>
                </c:pt>
                <c:pt idx="936">
                  <c:v>34.354900000002019</c:v>
                </c:pt>
                <c:pt idx="937">
                  <c:v>34.355000000002022</c:v>
                </c:pt>
                <c:pt idx="938">
                  <c:v>34.355100000002025</c:v>
                </c:pt>
                <c:pt idx="939">
                  <c:v>34.355200000002029</c:v>
                </c:pt>
                <c:pt idx="940">
                  <c:v>34.355300000002032</c:v>
                </c:pt>
                <c:pt idx="941">
                  <c:v>34.355400000002035</c:v>
                </c:pt>
                <c:pt idx="942">
                  <c:v>34.355500000002039</c:v>
                </c:pt>
                <c:pt idx="943">
                  <c:v>34.355600000002042</c:v>
                </c:pt>
                <c:pt idx="944">
                  <c:v>34.355700000002045</c:v>
                </c:pt>
                <c:pt idx="945">
                  <c:v>34.355800000002048</c:v>
                </c:pt>
                <c:pt idx="946">
                  <c:v>34.355900000002052</c:v>
                </c:pt>
                <c:pt idx="947">
                  <c:v>34.356000000002055</c:v>
                </c:pt>
                <c:pt idx="948">
                  <c:v>34.356100000002058</c:v>
                </c:pt>
                <c:pt idx="949">
                  <c:v>34.356200000002062</c:v>
                </c:pt>
                <c:pt idx="950">
                  <c:v>34.356300000002065</c:v>
                </c:pt>
                <c:pt idx="951">
                  <c:v>34.356400000002068</c:v>
                </c:pt>
                <c:pt idx="952">
                  <c:v>34.356500000002072</c:v>
                </c:pt>
                <c:pt idx="953">
                  <c:v>34.356600000002075</c:v>
                </c:pt>
                <c:pt idx="954">
                  <c:v>34.356700000002078</c:v>
                </c:pt>
                <c:pt idx="955">
                  <c:v>34.356800000002082</c:v>
                </c:pt>
                <c:pt idx="956">
                  <c:v>34.356900000002085</c:v>
                </c:pt>
                <c:pt idx="957">
                  <c:v>34.357000000002088</c:v>
                </c:pt>
                <c:pt idx="958">
                  <c:v>34.357100000002092</c:v>
                </c:pt>
                <c:pt idx="959">
                  <c:v>34.357200000002095</c:v>
                </c:pt>
                <c:pt idx="960">
                  <c:v>34.357300000002098</c:v>
                </c:pt>
                <c:pt idx="961">
                  <c:v>34.357400000002102</c:v>
                </c:pt>
                <c:pt idx="962">
                  <c:v>34.357500000002105</c:v>
                </c:pt>
                <c:pt idx="963">
                  <c:v>34.357600000002108</c:v>
                </c:pt>
                <c:pt idx="964">
                  <c:v>34.357700000002112</c:v>
                </c:pt>
                <c:pt idx="965">
                  <c:v>34.357800000002115</c:v>
                </c:pt>
                <c:pt idx="966">
                  <c:v>34.357900000002118</c:v>
                </c:pt>
                <c:pt idx="967">
                  <c:v>34.358000000002122</c:v>
                </c:pt>
                <c:pt idx="968">
                  <c:v>34.358100000002125</c:v>
                </c:pt>
                <c:pt idx="969">
                  <c:v>34.358200000002128</c:v>
                </c:pt>
                <c:pt idx="970">
                  <c:v>34.358300000002131</c:v>
                </c:pt>
                <c:pt idx="971">
                  <c:v>34.358400000002135</c:v>
                </c:pt>
                <c:pt idx="972">
                  <c:v>34.358500000002138</c:v>
                </c:pt>
                <c:pt idx="973">
                  <c:v>34.358600000002141</c:v>
                </c:pt>
                <c:pt idx="974">
                  <c:v>34.358700000002145</c:v>
                </c:pt>
                <c:pt idx="975">
                  <c:v>34.358800000002148</c:v>
                </c:pt>
                <c:pt idx="976">
                  <c:v>34.358900000002151</c:v>
                </c:pt>
                <c:pt idx="977">
                  <c:v>34.359000000002155</c:v>
                </c:pt>
                <c:pt idx="978">
                  <c:v>34.359100000002158</c:v>
                </c:pt>
                <c:pt idx="979">
                  <c:v>34.359200000002161</c:v>
                </c:pt>
                <c:pt idx="980">
                  <c:v>34.359300000002165</c:v>
                </c:pt>
                <c:pt idx="981">
                  <c:v>34.359400000002168</c:v>
                </c:pt>
                <c:pt idx="982">
                  <c:v>34.359500000002171</c:v>
                </c:pt>
                <c:pt idx="983">
                  <c:v>34.359600000002175</c:v>
                </c:pt>
                <c:pt idx="984">
                  <c:v>34.359700000002178</c:v>
                </c:pt>
                <c:pt idx="985">
                  <c:v>34.359800000002181</c:v>
                </c:pt>
                <c:pt idx="986">
                  <c:v>34.359900000002185</c:v>
                </c:pt>
                <c:pt idx="987">
                  <c:v>34.360000000002188</c:v>
                </c:pt>
                <c:pt idx="988">
                  <c:v>34.360100000002191</c:v>
                </c:pt>
                <c:pt idx="989">
                  <c:v>34.360200000002195</c:v>
                </c:pt>
                <c:pt idx="990">
                  <c:v>34.360300000002198</c:v>
                </c:pt>
                <c:pt idx="991">
                  <c:v>34.360400000002201</c:v>
                </c:pt>
                <c:pt idx="992">
                  <c:v>34.360500000002205</c:v>
                </c:pt>
                <c:pt idx="993">
                  <c:v>34.360600000002208</c:v>
                </c:pt>
                <c:pt idx="994">
                  <c:v>34.360700000002211</c:v>
                </c:pt>
                <c:pt idx="995">
                  <c:v>34.360800000002214</c:v>
                </c:pt>
                <c:pt idx="996">
                  <c:v>34.360900000002218</c:v>
                </c:pt>
                <c:pt idx="997">
                  <c:v>34.361000000002221</c:v>
                </c:pt>
                <c:pt idx="998">
                  <c:v>34.361100000002224</c:v>
                </c:pt>
                <c:pt idx="999">
                  <c:v>34.361200000002228</c:v>
                </c:pt>
                <c:pt idx="1000">
                  <c:v>34.361300000002231</c:v>
                </c:pt>
              </c:numCache>
            </c:numRef>
          </c:xVal>
          <c:yVal>
            <c:numRef>
              <c:f>Calculs!$J$4:$J$1004</c:f>
              <c:numCache>
                <c:formatCode>0.00</c:formatCode>
                <c:ptCount val="1001"/>
                <c:pt idx="0">
                  <c:v>66.474311534521419</c:v>
                </c:pt>
                <c:pt idx="1">
                  <c:v>66.669497486771334</c:v>
                </c:pt>
                <c:pt idx="2">
                  <c:v>66.864473602865118</c:v>
                </c:pt>
                <c:pt idx="3">
                  <c:v>67.05924050057034</c:v>
                </c:pt>
                <c:pt idx="4">
                  <c:v>67.253798795142103</c:v>
                </c:pt>
                <c:pt idx="5">
                  <c:v>67.448149099337172</c:v>
                </c:pt>
                <c:pt idx="6">
                  <c:v>67.642292023427942</c:v>
                </c:pt>
                <c:pt idx="7">
                  <c:v>67.836228175216306</c:v>
                </c:pt>
                <c:pt idx="8">
                  <c:v>68.029958160047471</c:v>
                </c:pt>
                <c:pt idx="9">
                  <c:v>68.223482580823642</c:v>
                </c:pt>
                <c:pt idx="10">
                  <c:v>68.416802038017636</c:v>
                </c:pt>
                <c:pt idx="11">
                  <c:v>68.609917128452054</c:v>
                </c:pt>
                <c:pt idx="12">
                  <c:v>68.802828444098381</c:v>
                </c:pt>
                <c:pt idx="13">
                  <c:v>68.995536573366124</c:v>
                </c:pt>
                <c:pt idx="14">
                  <c:v>69.188042102371313</c:v>
                </c:pt>
                <c:pt idx="15">
                  <c:v>69.380345614948709</c:v>
                </c:pt>
                <c:pt idx="16">
                  <c:v>69.572447692663928</c:v>
                </c:pt>
                <c:pt idx="17">
                  <c:v>69.764348914825476</c:v>
                </c:pt>
                <c:pt idx="18">
                  <c:v>69.956049858496726</c:v>
                </c:pt>
                <c:pt idx="19">
                  <c:v>70.147551098507762</c:v>
                </c:pt>
                <c:pt idx="20">
                  <c:v>70.338853207467238</c:v>
                </c:pt>
                <c:pt idx="21">
                  <c:v>70.529956756395549</c:v>
                </c:pt>
                <c:pt idx="22">
                  <c:v>70.720862315348398</c:v>
                </c:pt>
                <c:pt idx="23">
                  <c:v>70.911570452786663</c:v>
                </c:pt>
                <c:pt idx="24">
                  <c:v>71.102081734956187</c:v>
                </c:pt>
                <c:pt idx="25">
                  <c:v>71.292396725899636</c:v>
                </c:pt>
                <c:pt idx="26">
                  <c:v>71.482515987468318</c:v>
                </c:pt>
                <c:pt idx="27">
                  <c:v>71.672440079333839</c:v>
                </c:pt>
                <c:pt idx="28">
                  <c:v>71.862169558999781</c:v>
                </c:pt>
                <c:pt idx="29">
                  <c:v>72.051704981813231</c:v>
                </c:pt>
                <c:pt idx="30">
                  <c:v>72.241046900976258</c:v>
                </c:pt>
                <c:pt idx="31">
                  <c:v>72.430195867557316</c:v>
                </c:pt>
                <c:pt idx="32">
                  <c:v>72.619152430502567</c:v>
                </c:pt>
                <c:pt idx="33">
                  <c:v>72.807917136647134</c:v>
                </c:pt>
                <c:pt idx="34">
                  <c:v>72.996490530726291</c:v>
                </c:pt>
                <c:pt idx="35">
                  <c:v>73.184873155386526</c:v>
                </c:pt>
                <c:pt idx="36">
                  <c:v>73.373065551196603</c:v>
                </c:pt>
                <c:pt idx="37">
                  <c:v>73.561068256658515</c:v>
                </c:pt>
                <c:pt idx="38">
                  <c:v>73.748881808218357</c:v>
                </c:pt>
                <c:pt idx="39">
                  <c:v>73.936506740277139</c:v>
                </c:pt>
                <c:pt idx="40">
                  <c:v>74.123943585201545</c:v>
                </c:pt>
                <c:pt idx="41">
                  <c:v>74.311192873334576</c:v>
                </c:pt>
                <c:pt idx="42">
                  <c:v>74.498255133006168</c:v>
                </c:pt>
                <c:pt idx="43">
                  <c:v>74.685130890543746</c:v>
                </c:pt>
                <c:pt idx="44">
                  <c:v>74.871820670282631</c:v>
                </c:pt>
                <c:pt idx="45">
                  <c:v>75.058324994576495</c:v>
                </c:pt>
                <c:pt idx="46">
                  <c:v>75.244644383807668</c:v>
                </c:pt>
                <c:pt idx="47">
                  <c:v>75.43077935639738</c:v>
                </c:pt>
                <c:pt idx="48">
                  <c:v>75.61673042881597</c:v>
                </c:pt>
                <c:pt idx="49">
                  <c:v>75.802498115593039</c:v>
                </c:pt>
                <c:pt idx="50">
                  <c:v>75.988082929327476</c:v>
                </c:pt>
                <c:pt idx="51">
                  <c:v>76.173485380697471</c:v>
                </c:pt>
                <c:pt idx="52">
                  <c:v>76.358705978470454</c:v>
                </c:pt>
                <c:pt idx="53">
                  <c:v>76.543745229512965</c:v>
                </c:pt>
                <c:pt idx="54">
                  <c:v>76.728603638800436</c:v>
                </c:pt>
                <c:pt idx="55">
                  <c:v>76.913281709426968</c:v>
                </c:pt>
                <c:pt idx="56">
                  <c:v>77.097779942614991</c:v>
                </c:pt>
                <c:pt idx="57">
                  <c:v>77.282098837724902</c:v>
                </c:pt>
                <c:pt idx="58">
                  <c:v>77.466238892264599</c:v>
                </c:pt>
                <c:pt idx="59">
                  <c:v>77.650200601898987</c:v>
                </c:pt>
                <c:pt idx="60">
                  <c:v>77.833984460459419</c:v>
                </c:pt>
                <c:pt idx="61">
                  <c:v>78.017590959953068</c:v>
                </c:pt>
                <c:pt idx="62">
                  <c:v>78.201020590572227</c:v>
                </c:pt>
                <c:pt idx="63">
                  <c:v>78.384273840703599</c:v>
                </c:pt>
                <c:pt idx="64">
                  <c:v>78.56735119693748</c:v>
                </c:pt>
                <c:pt idx="65">
                  <c:v>78.750253144076879</c:v>
                </c:pt>
                <c:pt idx="66">
                  <c:v>78.932980165146617</c:v>
                </c:pt>
                <c:pt idx="67">
                  <c:v>79.115532741402362</c:v>
                </c:pt>
                <c:pt idx="68">
                  <c:v>79.297911352339582</c:v>
                </c:pt>
                <c:pt idx="69">
                  <c:v>79.480116475702445</c:v>
                </c:pt>
                <c:pt idx="70">
                  <c:v>79.662148587492709</c:v>
                </c:pt>
                <c:pt idx="71">
                  <c:v>79.844008161978479</c:v>
                </c:pt>
                <c:pt idx="72">
                  <c:v>80.025695671702977</c:v>
                </c:pt>
                <c:pt idx="73">
                  <c:v>80.207211587493234</c:v>
                </c:pt>
                <c:pt idx="74">
                  <c:v>80.388556378468721</c:v>
                </c:pt>
                <c:pt idx="75">
                  <c:v>80.569730512049901</c:v>
                </c:pt>
                <c:pt idx="76">
                  <c:v>80.750734453966786</c:v>
                </c:pt>
                <c:pt idx="77">
                  <c:v>80.931568668267417</c:v>
                </c:pt>
                <c:pt idx="78">
                  <c:v>81.112233617326254</c:v>
                </c:pt>
                <c:pt idx="79">
                  <c:v>81.29272976185257</c:v>
                </c:pt>
                <c:pt idx="80">
                  <c:v>81.473057560898752</c:v>
                </c:pt>
                <c:pt idx="81">
                  <c:v>81.653217471868587</c:v>
                </c:pt>
                <c:pt idx="82">
                  <c:v>81.833209950525458</c:v>
                </c:pt>
                <c:pt idx="83">
                  <c:v>82.013035451000505</c:v>
                </c:pt>
                <c:pt idx="84">
                  <c:v>82.192694425800724</c:v>
                </c:pt>
                <c:pt idx="85">
                  <c:v>82.37218732581708</c:v>
                </c:pt>
                <c:pt idx="86">
                  <c:v>82.551514600332467</c:v>
                </c:pt>
                <c:pt idx="87">
                  <c:v>82.730676697029693</c:v>
                </c:pt>
                <c:pt idx="88">
                  <c:v>82.909674061999397</c:v>
                </c:pt>
                <c:pt idx="89">
                  <c:v>83.088507139747904</c:v>
                </c:pt>
                <c:pt idx="90">
                  <c:v>83.267176373205032</c:v>
                </c:pt>
                <c:pt idx="91">
                  <c:v>83.445682203731906</c:v>
                </c:pt>
                <c:pt idx="92">
                  <c:v>83.624025071128614</c:v>
                </c:pt>
                <c:pt idx="93">
                  <c:v>83.802205413641943</c:v>
                </c:pt>
                <c:pt idx="94">
                  <c:v>83.980223667972979</c:v>
                </c:pt>
                <c:pt idx="95">
                  <c:v>84.158080269284682</c:v>
                </c:pt>
                <c:pt idx="96">
                  <c:v>84.335775651209417</c:v>
                </c:pt>
                <c:pt idx="97">
                  <c:v>84.513310245856459</c:v>
                </c:pt>
                <c:pt idx="98">
                  <c:v>84.690684483819439</c:v>
                </c:pt>
                <c:pt idx="99">
                  <c:v>84.867898794183731</c:v>
                </c:pt>
                <c:pt idx="100">
                  <c:v>85.044953604533816</c:v>
                </c:pt>
                <c:pt idx="101">
                  <c:v>86.806762212534053</c:v>
                </c:pt>
                <c:pt idx="102">
                  <c:v>88.55289525556357</c:v>
                </c:pt>
                <c:pt idx="103">
                  <c:v>90.283766635504534</c:v>
                </c:pt>
                <c:pt idx="104">
                  <c:v>91.999776159803488</c:v>
                </c:pt>
                <c:pt idx="105">
                  <c:v>93.701310205679533</c:v>
                </c:pt>
                <c:pt idx="106">
                  <c:v>95.388742345855647</c:v>
                </c:pt>
                <c:pt idx="107">
                  <c:v>97.062433938476502</c:v>
                </c:pt>
                <c:pt idx="108">
                  <c:v>98.722734683662352</c:v>
                </c:pt>
                <c:pt idx="109">
                  <c:v>100.36998314895504</c:v>
                </c:pt>
                <c:pt idx="110">
                  <c:v>102.00450726573526</c:v>
                </c:pt>
                <c:pt idx="111">
                  <c:v>103.62662479852931</c:v>
                </c:pt>
                <c:pt idx="112">
                  <c:v>105.23664378897702</c:v>
                </c:pt>
                <c:pt idx="113">
                  <c:v>106.83486297609801</c:v>
                </c:pt>
                <c:pt idx="114">
                  <c:v>108.42157219437122</c:v>
                </c:pt>
                <c:pt idx="115">
                  <c:v>109.99705275103014</c:v>
                </c:pt>
                <c:pt idx="116">
                  <c:v>111.5615777838736</c:v>
                </c:pt>
                <c:pt idx="117">
                  <c:v>113.11541260079751</c:v>
                </c:pt>
                <c:pt idx="118">
                  <c:v>114.65881500216655</c:v>
                </c:pt>
                <c:pt idx="119">
                  <c:v>116.19203558706511</c:v>
                </c:pt>
                <c:pt idx="120">
                  <c:v>117.71531804439384</c:v>
                </c:pt>
                <c:pt idx="121">
                  <c:v>119.22889942971074</c:v>
                </c:pt>
                <c:pt idx="122">
                  <c:v>120.73301042865363</c:v>
                </c:pt>
                <c:pt idx="123">
                  <c:v>122.2278756077238</c:v>
                </c:pt>
                <c:pt idx="124">
                  <c:v>123.71371365315764</c:v>
                </c:pt>
                <c:pt idx="125">
                  <c:v>125.19073759856435</c:v>
                </c:pt>
                <c:pt idx="126">
                  <c:v>126.65915504196282</c:v>
                </c:pt>
                <c:pt idx="127">
                  <c:v>128.11916835280871</c:v>
                </c:pt>
                <c:pt idx="128">
                  <c:v>129.57097486956457</c:v>
                </c:pt>
                <c:pt idx="129">
                  <c:v>131.01476708832922</c:v>
                </c:pt>
                <c:pt idx="130">
                  <c:v>132.45073284301031</c:v>
                </c:pt>
                <c:pt idx="131">
                  <c:v>133.87905547749199</c:v>
                </c:pt>
                <c:pt idx="132">
                  <c:v>135.2999140102219</c:v>
                </c:pt>
                <c:pt idx="133">
                  <c:v>136.71348329161404</c:v>
                </c:pt>
                <c:pt idx="134">
                  <c:v>138.11993415463979</c:v>
                </c:pt>
                <c:pt idx="135">
                  <c:v>139.51943355895565</c:v>
                </c:pt>
                <c:pt idx="136">
                  <c:v>140.91214472889499</c:v>
                </c:pt>
                <c:pt idx="137">
                  <c:v>142.29822728563022</c:v>
                </c:pt>
                <c:pt idx="138">
                  <c:v>143.67783737379355</c:v>
                </c:pt>
                <c:pt idx="139">
                  <c:v>145.05112778282586</c:v>
                </c:pt>
                <c:pt idx="140">
                  <c:v>146.41824806330709</c:v>
                </c:pt>
                <c:pt idx="141">
                  <c:v>147.77934463850553</c:v>
                </c:pt>
                <c:pt idx="142">
                  <c:v>149.13456091136871</c:v>
                </c:pt>
                <c:pt idx="143">
                  <c:v>150.48403736716432</c:v>
                </c:pt>
                <c:pt idx="144">
                  <c:v>151.82791167196669</c:v>
                </c:pt>
                <c:pt idx="145">
                  <c:v>153.16631876717142</c:v>
                </c:pt>
                <c:pt idx="146">
                  <c:v>154.49939096020893</c:v>
                </c:pt>
                <c:pt idx="147">
                  <c:v>155.82725801161638</c:v>
                </c:pt>
                <c:pt idx="148">
                  <c:v>157.1500472186159</c:v>
                </c:pt>
                <c:pt idx="149">
                  <c:v>158.46788349533702</c:v>
                </c:pt>
                <c:pt idx="150">
                  <c:v>159.78088944981073</c:v>
                </c:pt>
                <c:pt idx="151">
                  <c:v>161.08918545785215</c:v>
                </c:pt>
                <c:pt idx="152">
                  <c:v>162.39288973393988</c:v>
                </c:pt>
                <c:pt idx="153">
                  <c:v>163.69211839918927</c:v>
                </c:pt>
                <c:pt idx="154">
                  <c:v>164.98698554650815</c:v>
                </c:pt>
                <c:pt idx="155">
                  <c:v>166.27760330301314</c:v>
                </c:pt>
                <c:pt idx="156">
                  <c:v>167.56408188977539</c:v>
                </c:pt>
                <c:pt idx="157">
                  <c:v>168.84652967895394</c:v>
                </c:pt>
                <c:pt idx="158">
                  <c:v>170.12505324836488</c:v>
                </c:pt>
                <c:pt idx="159">
                  <c:v>171.39975743352366</c:v>
                </c:pt>
                <c:pt idx="160">
                  <c:v>172.67074537718597</c:v>
                </c:pt>
                <c:pt idx="161">
                  <c:v>173.93811857640074</c:v>
                </c:pt>
                <c:pt idx="162">
                  <c:v>175.20197692707578</c:v>
                </c:pt>
                <c:pt idx="163">
                  <c:v>176.46241876604162</c:v>
                </c:pt>
                <c:pt idx="164">
                  <c:v>177.7195409105841</c:v>
                </c:pt>
                <c:pt idx="165">
                  <c:v>178.97343869539827</c:v>
                </c:pt>
                <c:pt idx="166">
                  <c:v>180.22420600689702</c:v>
                </c:pt>
                <c:pt idx="167">
                  <c:v>181.4719353147859</c:v>
                </c:pt>
                <c:pt idx="168">
                  <c:v>182.71671770079075</c:v>
                </c:pt>
                <c:pt idx="169">
                  <c:v>183.95864288439682</c:v>
                </c:pt>
                <c:pt idx="170">
                  <c:v>185.19779924542513</c:v>
                </c:pt>
                <c:pt idx="171">
                  <c:v>186.4342738432353</c:v>
                </c:pt>
                <c:pt idx="172">
                  <c:v>187.66815243230093</c:v>
                </c:pt>
                <c:pt idx="173">
                  <c:v>188.89951947385305</c:v>
                </c:pt>
                <c:pt idx="174">
                  <c:v>190.12845814323035</c:v>
                </c:pt>
                <c:pt idx="175">
                  <c:v>191.35505033250601</c:v>
                </c:pt>
                <c:pt idx="176">
                  <c:v>192.57937664788287</c:v>
                </c:pt>
                <c:pt idx="177">
                  <c:v>193.80151640125572</c:v>
                </c:pt>
                <c:pt idx="178">
                  <c:v>195.02154759523214</c:v>
                </c:pt>
                <c:pt idx="179">
                  <c:v>196.2395469007771</c:v>
                </c:pt>
                <c:pt idx="180">
                  <c:v>197.45558962650048</c:v>
                </c:pt>
                <c:pt idx="181">
                  <c:v>198.66974967843743</c:v>
                </c:pt>
                <c:pt idx="182">
                  <c:v>199.88209950897721</c:v>
                </c:pt>
                <c:pt idx="183">
                  <c:v>201.09271005337592</c:v>
                </c:pt>
                <c:pt idx="184">
                  <c:v>202.30165065204275</c:v>
                </c:pt>
                <c:pt idx="185">
                  <c:v>203.50898895652224</c:v>
                </c:pt>
                <c:pt idx="186">
                  <c:v>204.71479081681673</c:v>
                </c:pt>
                <c:pt idx="187">
                  <c:v>205.91912014741987</c:v>
                </c:pt>
                <c:pt idx="188">
                  <c:v>207.12203876919773</c:v>
                </c:pt>
                <c:pt idx="189">
                  <c:v>208.32360622410593</c:v>
                </c:pt>
                <c:pt idx="190">
                  <c:v>209.52387955974842</c:v>
                </c:pt>
                <c:pt idx="191">
                  <c:v>210.72291308107341</c:v>
                </c:pt>
                <c:pt idx="192">
                  <c:v>211.92075806721664</c:v>
                </c:pt>
                <c:pt idx="193">
                  <c:v>213.11746245282407</c:v>
                </c:pt>
                <c:pt idx="194">
                  <c:v>214.31307047532289</c:v>
                </c:pt>
                <c:pt idx="195">
                  <c:v>215.50762229273528</c:v>
                </c:pt>
                <c:pt idx="196">
                  <c:v>216.70115358081171</c:v>
                </c:pt>
                <c:pt idx="197">
                  <c:v>217.89369512332391</c:v>
                </c:pt>
                <c:pt idx="198">
                  <c:v>219.08527241476062</c:v>
                </c:pt>
                <c:pt idx="199">
                  <c:v>220.27590529941116</c:v>
                </c:pt>
                <c:pt idx="200">
                  <c:v>221.46560767353873</c:v>
                </c:pt>
                <c:pt idx="201">
                  <c:v>222.65438727664099</c:v>
                </c:pt>
                <c:pt idx="202">
                  <c:v>223.84224559280608</c:v>
                </c:pt>
                <c:pt idx="203">
                  <c:v>225.02917787412292</c:v>
                </c:pt>
                <c:pt idx="204">
                  <c:v>226.21517328652152</c:v>
                </c:pt>
                <c:pt idx="205">
                  <c:v>227.40021516673235</c:v>
                </c:pt>
                <c:pt idx="206">
                  <c:v>228.58428136974084</c:v>
                </c:pt>
                <c:pt idx="207">
                  <c:v>229.76734468079778</c:v>
                </c:pt>
                <c:pt idx="208">
                  <c:v>230.94937326506496</c:v>
                </c:pt>
                <c:pt idx="209">
                  <c:v>232.13033113052589</c:v>
                </c:pt>
                <c:pt idx="210">
                  <c:v>233.31017858449084</c:v>
                </c:pt>
                <c:pt idx="211">
                  <c:v>234.48887266947798</c:v>
                </c:pt>
                <c:pt idx="212">
                  <c:v>235.6663675694144</c:v>
                </c:pt>
                <c:pt idx="213">
                  <c:v>236.84261498139239</c:v>
                </c:pt>
                <c:pt idx="214">
                  <c:v>238.01756445143874</c:v>
                </c:pt>
                <c:pt idx="215">
                  <c:v>239.191163674964</c:v>
                </c:pt>
                <c:pt idx="216">
                  <c:v>240.36335876392974</c:v>
                </c:pt>
                <c:pt idx="217">
                  <c:v>241.5340944835138</c:v>
                </c:pt>
                <c:pt idx="218">
                  <c:v>242.70331446135671</c:v>
                </c:pt>
                <c:pt idx="219">
                  <c:v>243.87096137249208</c:v>
                </c:pt>
                <c:pt idx="220">
                  <c:v>245.03697710291243</c:v>
                </c:pt>
                <c:pt idx="221">
                  <c:v>246.20130289448153</c:v>
                </c:pt>
                <c:pt idx="222">
                  <c:v>247.36387947362317</c:v>
                </c:pt>
                <c:pt idx="223">
                  <c:v>248.52464716593099</c:v>
                </c:pt>
                <c:pt idx="224">
                  <c:v>249.68354599856988</c:v>
                </c:pt>
                <c:pt idx="225">
                  <c:v>250.84051579208818</c:v>
                </c:pt>
                <c:pt idx="226">
                  <c:v>251.99549624303469</c:v>
                </c:pt>
                <c:pt idx="227">
                  <c:v>253.14842699857752</c:v>
                </c:pt>
                <c:pt idx="228">
                  <c:v>254.29924772414887</c:v>
                </c:pt>
                <c:pt idx="229">
                  <c:v>255.44789816499281</c:v>
                </c:pt>
                <c:pt idx="230">
                  <c:v>256.5943182023658</c:v>
                </c:pt>
                <c:pt idx="231">
                  <c:v>257.73844790503193</c:v>
                </c:pt>
                <c:pt idx="232">
                  <c:v>258.88022757660201</c:v>
                </c:pt>
                <c:pt idx="233">
                  <c:v>260.01959779918872</c:v>
                </c:pt>
                <c:pt idx="234">
                  <c:v>261.15649947378159</c:v>
                </c:pt>
                <c:pt idx="235">
                  <c:v>262.29087385769105</c:v>
                </c:pt>
                <c:pt idx="236">
                  <c:v>263.42266259936099</c:v>
                </c:pt>
                <c:pt idx="237">
                  <c:v>264.55180777080943</c:v>
                </c:pt>
                <c:pt idx="238">
                  <c:v>265.6782518979216</c:v>
                </c:pt>
                <c:pt idx="239">
                  <c:v>266.80193798878997</c:v>
                </c:pt>
                <c:pt idx="240">
                  <c:v>267.92280956027042</c:v>
                </c:pt>
                <c:pt idx="241">
                  <c:v>269.04081066290189</c:v>
                </c:pt>
                <c:pt idx="242">
                  <c:v>270.1558859043185</c:v>
                </c:pt>
                <c:pt idx="243">
                  <c:v>271.2679804712667</c:v>
                </c:pt>
                <c:pt idx="244">
                  <c:v>272.37704015032631</c:v>
                </c:pt>
                <c:pt idx="245">
                  <c:v>273.48301134742275</c:v>
                </c:pt>
                <c:pt idx="246">
                  <c:v>274.5858411062074</c:v>
                </c:pt>
                <c:pt idx="247">
                  <c:v>275.68547712537412</c:v>
                </c:pt>
                <c:pt idx="248">
                  <c:v>276.78186777497194</c:v>
                </c:pt>
                <c:pt idx="249">
                  <c:v>277.87496211176835</c:v>
                </c:pt>
                <c:pt idx="250">
                  <c:v>278.96470989371096</c:v>
                </c:pt>
                <c:pt idx="251">
                  <c:v>280.05106159353045</c:v>
                </c:pt>
                <c:pt idx="252">
                  <c:v>281.13396841152365</c:v>
                </c:pt>
                <c:pt idx="253">
                  <c:v>282.21338228755212</c:v>
                </c:pt>
                <c:pt idx="254">
                  <c:v>283.28925591228722</c:v>
                </c:pt>
                <c:pt idx="255">
                  <c:v>284.36154273773116</c:v>
                </c:pt>
                <c:pt idx="256">
                  <c:v>285.43019698704006</c:v>
                </c:pt>
                <c:pt idx="257">
                  <c:v>286.49517366367331</c:v>
                </c:pt>
                <c:pt idx="258">
                  <c:v>287.55642855989134</c:v>
                </c:pt>
                <c:pt idx="259">
                  <c:v>288.61391826462295</c:v>
                </c:pt>
                <c:pt idx="260">
                  <c:v>289.66760017072085</c:v>
                </c:pt>
                <c:pt idx="261">
                  <c:v>290.71743248162346</c:v>
                </c:pt>
                <c:pt idx="262">
                  <c:v>291.76337421744029</c:v>
                </c:pt>
                <c:pt idx="263">
                  <c:v>292.80538522047607</c:v>
                </c:pt>
                <c:pt idx="264">
                  <c:v>293.84342616020939</c:v>
                </c:pt>
                <c:pt idx="265">
                  <c:v>294.87745853773959</c:v>
                </c:pt>
                <c:pt idx="266">
                  <c:v>295.90744468971587</c:v>
                </c:pt>
                <c:pt idx="267">
                  <c:v>296.933347791762</c:v>
                </c:pt>
                <c:pt idx="268">
                  <c:v>297.95513186140857</c:v>
                </c:pt>
                <c:pt idx="269">
                  <c:v>298.97276176054589</c:v>
                </c:pt>
                <c:pt idx="270">
                  <c:v>299.98620319740871</c:v>
                </c:pt>
                <c:pt idx="271">
                  <c:v>300.9954227281047</c:v>
                </c:pt>
                <c:pt idx="272">
                  <c:v>302.00038775769775</c:v>
                </c:pt>
                <c:pt idx="273">
                  <c:v>303.00106654085732</c:v>
                </c:pt>
                <c:pt idx="274">
                  <c:v>303.99742818208438</c:v>
                </c:pt>
                <c:pt idx="275">
                  <c:v>304.98944263552482</c:v>
                </c:pt>
                <c:pt idx="276">
                  <c:v>305.9770807043808</c:v>
                </c:pt>
                <c:pt idx="277">
                  <c:v>306.96031403993004</c:v>
                </c:pt>
                <c:pt idx="278">
                  <c:v>307.93911514016361</c:v>
                </c:pt>
                <c:pt idx="279">
                  <c:v>308.91345734805208</c:v>
                </c:pt>
                <c:pt idx="280">
                  <c:v>309.88331484945019</c:v>
                </c:pt>
                <c:pt idx="281">
                  <c:v>310.84866267064967</c:v>
                </c:pt>
                <c:pt idx="282">
                  <c:v>311.8094766755903</c:v>
                </c:pt>
                <c:pt idx="283">
                  <c:v>312.7657335627386</c:v>
                </c:pt>
                <c:pt idx="284">
                  <c:v>313.71741086164417</c:v>
                </c:pt>
                <c:pt idx="285">
                  <c:v>314.66448692918283</c:v>
                </c:pt>
                <c:pt idx="286">
                  <c:v>315.60694094549649</c:v>
                </c:pt>
                <c:pt idx="287">
                  <c:v>316.54475290963893</c:v>
                </c:pt>
                <c:pt idx="288">
                  <c:v>317.47790363493669</c:v>
                </c:pt>
                <c:pt idx="289">
                  <c:v>318.40637474407504</c:v>
                </c:pt>
                <c:pt idx="290">
                  <c:v>319.33014866391733</c:v>
                </c:pt>
                <c:pt idx="291">
                  <c:v>320.24920862006758</c:v>
                </c:pt>
                <c:pt idx="292">
                  <c:v>321.16353863118536</c:v>
                </c:pt>
                <c:pt idx="293">
                  <c:v>322.07312350306137</c:v>
                </c:pt>
                <c:pt idx="294">
                  <c:v>322.97794882246359</c:v>
                </c:pt>
                <c:pt idx="295">
                  <c:v>323.87800095076187</c:v>
                </c:pt>
                <c:pt idx="296">
                  <c:v>324.77326701734069</c:v>
                </c:pt>
                <c:pt idx="297">
                  <c:v>325.66373491280808</c:v>
                </c:pt>
                <c:pt idx="298">
                  <c:v>326.54939328200959</c:v>
                </c:pt>
                <c:pt idx="299">
                  <c:v>327.43023151685594</c:v>
                </c:pt>
                <c:pt idx="300">
                  <c:v>328.30623974897253</c:v>
                </c:pt>
                <c:pt idx="301">
                  <c:v>329.17740884217932</c:v>
                </c:pt>
                <c:pt idx="302">
                  <c:v>330.04373038480924</c:v>
                </c:pt>
                <c:pt idx="303">
                  <c:v>330.90519668187318</c:v>
                </c:pt>
                <c:pt idx="304">
                  <c:v>331.76180074707992</c:v>
                </c:pt>
                <c:pt idx="305">
                  <c:v>332.6135362947183</c:v>
                </c:pt>
                <c:pt idx="306">
                  <c:v>333.46039773141007</c:v>
                </c:pt>
                <c:pt idx="307">
                  <c:v>334.30238014774062</c:v>
                </c:pt>
                <c:pt idx="308">
                  <c:v>335.13947930977537</c:v>
                </c:pt>
                <c:pt idx="309">
                  <c:v>335.97169165046944</c:v>
                </c:pt>
                <c:pt idx="310">
                  <c:v>336.79901426097729</c:v>
                </c:pt>
                <c:pt idx="311">
                  <c:v>337.62144488187027</c:v>
                </c:pt>
                <c:pt idx="312">
                  <c:v>338.43898189426869</c:v>
                </c:pt>
                <c:pt idx="313">
                  <c:v>339.25162431089535</c:v>
                </c:pt>
                <c:pt idx="314">
                  <c:v>340.05937176705754</c:v>
                </c:pt>
                <c:pt idx="315">
                  <c:v>340.86222451156385</c:v>
                </c:pt>
                <c:pt idx="316">
                  <c:v>341.66018339758273</c:v>
                </c:pt>
                <c:pt idx="317">
                  <c:v>342.4532498734489</c:v>
                </c:pt>
                <c:pt idx="318">
                  <c:v>343.24142597342365</c:v>
                </c:pt>
                <c:pt idx="319">
                  <c:v>344.02471430841575</c:v>
                </c:pt>
                <c:pt idx="320">
                  <c:v>344.80311805666832</c:v>
                </c:pt>
                <c:pt idx="321">
                  <c:v>345.57664095441783</c:v>
                </c:pt>
                <c:pt idx="322">
                  <c:v>346.34528728653072</c:v>
                </c:pt>
                <c:pt idx="323">
                  <c:v>347.10906187712339</c:v>
                </c:pt>
                <c:pt idx="324">
                  <c:v>347.86797008017061</c:v>
                </c:pt>
                <c:pt idx="325">
                  <c:v>348.6220177701079</c:v>
                </c:pt>
                <c:pt idx="326">
                  <c:v>349.37121133243295</c:v>
                </c:pt>
                <c:pt idx="327">
                  <c:v>350.11555765431069</c:v>
                </c:pt>
                <c:pt idx="328">
                  <c:v>350.85506411518742</c:v>
                </c:pt>
                <c:pt idx="329">
                  <c:v>351.5897385774179</c:v>
                </c:pt>
                <c:pt idx="330">
                  <c:v>352.31958937691081</c:v>
                </c:pt>
                <c:pt idx="331">
                  <c:v>353.04462531379608</c:v>
                </c:pt>
                <c:pt idx="332">
                  <c:v>353.76485564311889</c:v>
                </c:pt>
                <c:pt idx="333">
                  <c:v>354.48029006556447</c:v>
                </c:pt>
                <c:pt idx="334">
                  <c:v>355.19093871821718</c:v>
                </c:pt>
                <c:pt idx="335">
                  <c:v>355.89681216535803</c:v>
                </c:pt>
                <c:pt idx="336">
                  <c:v>356.59792138930453</c:v>
                </c:pt>
                <c:pt idx="337">
                  <c:v>357.29427778129565</c:v>
                </c:pt>
                <c:pt idx="338">
                  <c:v>357.98589313242638</c:v>
                </c:pt>
                <c:pt idx="339">
                  <c:v>358.67277962463413</c:v>
                </c:pt>
                <c:pt idx="340">
                  <c:v>359.35494982174072</c:v>
                </c:pt>
                <c:pt idx="341">
                  <c:v>360.03241666055283</c:v>
                </c:pt>
                <c:pt idx="342">
                  <c:v>360.70519344202381</c:v>
                </c:pt>
                <c:pt idx="343">
                  <c:v>361.37329382247947</c:v>
                </c:pt>
                <c:pt idx="344">
                  <c:v>362.03673180491069</c:v>
                </c:pt>
                <c:pt idx="345">
                  <c:v>362.6955217303352</c:v>
                </c:pt>
                <c:pt idx="346">
                  <c:v>363.34967826923088</c:v>
                </c:pt>
                <c:pt idx="347">
                  <c:v>363.99921641304331</c:v>
                </c:pt>
                <c:pt idx="348">
                  <c:v>364.64415146576886</c:v>
                </c:pt>
                <c:pt idx="349">
                  <c:v>365.28449903561625</c:v>
                </c:pt>
                <c:pt idx="350">
                  <c:v>365.92027502674796</c:v>
                </c:pt>
                <c:pt idx="351">
                  <c:v>366.55149563110348</c:v>
                </c:pt>
                <c:pt idx="352">
                  <c:v>367.17817732030608</c:v>
                </c:pt>
                <c:pt idx="353">
                  <c:v>367.80033683765475</c:v>
                </c:pt>
                <c:pt idx="354">
                  <c:v>368.41799119020277</c:v>
                </c:pt>
                <c:pt idx="355">
                  <c:v>369.03115764092439</c:v>
                </c:pt>
                <c:pt idx="356">
                  <c:v>369.63985370097072</c:v>
                </c:pt>
                <c:pt idx="357">
                  <c:v>370.24409712201617</c:v>
                </c:pt>
                <c:pt idx="358">
                  <c:v>370.84390588869672</c:v>
                </c:pt>
                <c:pt idx="359">
                  <c:v>371.43929821114068</c:v>
                </c:pt>
                <c:pt idx="360">
                  <c:v>372.03029251759318</c:v>
                </c:pt>
                <c:pt idx="361">
                  <c:v>372.61690744713496</c:v>
                </c:pt>
                <c:pt idx="362">
                  <c:v>373.19916184249655</c:v>
                </c:pt>
                <c:pt idx="363">
                  <c:v>373.77707474296835</c:v>
                </c:pt>
                <c:pt idx="364">
                  <c:v>374.35066537740693</c:v>
                </c:pt>
                <c:pt idx="365">
                  <c:v>374.91995315733857</c:v>
                </c:pt>
                <c:pt idx="366">
                  <c:v>375.48495767016038</c:v>
                </c:pt>
                <c:pt idx="367">
                  <c:v>376.04569867243879</c:v>
                </c:pt>
                <c:pt idx="368">
                  <c:v>376.60219608330669</c:v>
                </c:pt>
                <c:pt idx="369">
                  <c:v>377.15446997795851</c:v>
                </c:pt>
                <c:pt idx="370">
                  <c:v>377.70254058124414</c:v>
                </c:pt>
                <c:pt idx="371">
                  <c:v>378.24642826136125</c:v>
                </c:pt>
                <c:pt idx="372">
                  <c:v>378.78615352364648</c:v>
                </c:pt>
                <c:pt idx="373">
                  <c:v>379.32173700446526</c:v>
                </c:pt>
                <c:pt idx="374">
                  <c:v>379.85319946520002</c:v>
                </c:pt>
                <c:pt idx="375">
                  <c:v>380.38056178633713</c:v>
                </c:pt>
                <c:pt idx="376">
                  <c:v>380.90384496165194</c:v>
                </c:pt>
                <c:pt idx="377">
                  <c:v>381.42307009249191</c:v>
                </c:pt>
                <c:pt idx="378">
                  <c:v>381.9382583821577</c:v>
                </c:pt>
                <c:pt idx="379">
                  <c:v>382.44943113038124</c:v>
                </c:pt>
                <c:pt idx="380">
                  <c:v>382.95660972790137</c:v>
                </c:pt>
                <c:pt idx="381">
                  <c:v>383.45981565113578</c:v>
                </c:pt>
                <c:pt idx="382">
                  <c:v>383.95907045694929</c:v>
                </c:pt>
                <c:pt idx="383">
                  <c:v>384.45439577751779</c:v>
                </c:pt>
                <c:pt idx="384">
                  <c:v>384.9458133152873</c:v>
                </c:pt>
                <c:pt idx="385">
                  <c:v>385.43334483802766</c:v>
                </c:pt>
                <c:pt idx="386">
                  <c:v>385.9170121739802</c:v>
                </c:pt>
                <c:pt idx="387">
                  <c:v>386.39683720709877</c:v>
                </c:pt>
                <c:pt idx="388">
                  <c:v>386.39683720709877</c:v>
                </c:pt>
                <c:pt idx="389">
                  <c:v>386.39683720709877</c:v>
                </c:pt>
                <c:pt idx="390">
                  <c:v>386.39683720709877</c:v>
                </c:pt>
                <c:pt idx="391">
                  <c:v>386.39683720709877</c:v>
                </c:pt>
                <c:pt idx="392">
                  <c:v>386.39683720709877</c:v>
                </c:pt>
                <c:pt idx="393">
                  <c:v>386.39683720709877</c:v>
                </c:pt>
                <c:pt idx="394">
                  <c:v>386.39683720709877</c:v>
                </c:pt>
                <c:pt idx="395">
                  <c:v>386.39683720709877</c:v>
                </c:pt>
                <c:pt idx="396">
                  <c:v>386.39683720709877</c:v>
                </c:pt>
                <c:pt idx="397">
                  <c:v>386.39683720709877</c:v>
                </c:pt>
                <c:pt idx="398">
                  <c:v>386.39683720709877</c:v>
                </c:pt>
                <c:pt idx="399">
                  <c:v>386.39683720709877</c:v>
                </c:pt>
                <c:pt idx="400">
                  <c:v>386.39683720709877</c:v>
                </c:pt>
                <c:pt idx="401">
                  <c:v>386.39683720709877</c:v>
                </c:pt>
                <c:pt idx="402">
                  <c:v>386.39683720709877</c:v>
                </c:pt>
                <c:pt idx="403">
                  <c:v>386.39683720709877</c:v>
                </c:pt>
                <c:pt idx="404">
                  <c:v>386.39683720709877</c:v>
                </c:pt>
                <c:pt idx="405">
                  <c:v>386.39683720709877</c:v>
                </c:pt>
                <c:pt idx="406">
                  <c:v>386.39683720709877</c:v>
                </c:pt>
                <c:pt idx="407">
                  <c:v>386.39683720709877</c:v>
                </c:pt>
                <c:pt idx="408">
                  <c:v>386.39683720709877</c:v>
                </c:pt>
                <c:pt idx="409">
                  <c:v>386.39683720709877</c:v>
                </c:pt>
                <c:pt idx="410">
                  <c:v>386.39683720709877</c:v>
                </c:pt>
                <c:pt idx="411">
                  <c:v>386.39683720709877</c:v>
                </c:pt>
                <c:pt idx="412">
                  <c:v>386.39683720709877</c:v>
                </c:pt>
                <c:pt idx="413">
                  <c:v>386.39683720709877</c:v>
                </c:pt>
                <c:pt idx="414">
                  <c:v>386.39683720709877</c:v>
                </c:pt>
                <c:pt idx="415">
                  <c:v>386.39683720709877</c:v>
                </c:pt>
                <c:pt idx="416">
                  <c:v>386.39683720709877</c:v>
                </c:pt>
                <c:pt idx="417">
                  <c:v>386.39683720709877</c:v>
                </c:pt>
                <c:pt idx="418">
                  <c:v>386.39683720709877</c:v>
                </c:pt>
                <c:pt idx="419">
                  <c:v>386.39683720709877</c:v>
                </c:pt>
                <c:pt idx="420">
                  <c:v>386.39683720709877</c:v>
                </c:pt>
                <c:pt idx="421">
                  <c:v>386.39683720709877</c:v>
                </c:pt>
                <c:pt idx="422">
                  <c:v>386.39683720709877</c:v>
                </c:pt>
                <c:pt idx="423">
                  <c:v>386.39683720709877</c:v>
                </c:pt>
                <c:pt idx="424">
                  <c:v>386.39683720709877</c:v>
                </c:pt>
                <c:pt idx="425">
                  <c:v>386.39683720709877</c:v>
                </c:pt>
                <c:pt idx="426">
                  <c:v>386.39683720709877</c:v>
                </c:pt>
                <c:pt idx="427">
                  <c:v>386.39683720709877</c:v>
                </c:pt>
                <c:pt idx="428">
                  <c:v>386.39683720709877</c:v>
                </c:pt>
                <c:pt idx="429">
                  <c:v>386.39683720709877</c:v>
                </c:pt>
                <c:pt idx="430">
                  <c:v>386.39683720709877</c:v>
                </c:pt>
                <c:pt idx="431">
                  <c:v>386.39683720709877</c:v>
                </c:pt>
                <c:pt idx="432">
                  <c:v>386.39683720709877</c:v>
                </c:pt>
                <c:pt idx="433">
                  <c:v>386.39683720709877</c:v>
                </c:pt>
                <c:pt idx="434">
                  <c:v>386.39683720709877</c:v>
                </c:pt>
                <c:pt idx="435">
                  <c:v>386.39683720709877</c:v>
                </c:pt>
                <c:pt idx="436">
                  <c:v>386.39683720709877</c:v>
                </c:pt>
                <c:pt idx="437">
                  <c:v>386.39683720709877</c:v>
                </c:pt>
                <c:pt idx="438">
                  <c:v>386.39683720709877</c:v>
                </c:pt>
                <c:pt idx="439">
                  <c:v>386.39683720709877</c:v>
                </c:pt>
                <c:pt idx="440">
                  <c:v>386.39683720709877</c:v>
                </c:pt>
                <c:pt idx="441">
                  <c:v>386.39683720709877</c:v>
                </c:pt>
                <c:pt idx="442">
                  <c:v>386.39683720709877</c:v>
                </c:pt>
                <c:pt idx="443">
                  <c:v>386.39683720709877</c:v>
                </c:pt>
                <c:pt idx="444">
                  <c:v>386.39683720709877</c:v>
                </c:pt>
                <c:pt idx="445">
                  <c:v>386.39683720709877</c:v>
                </c:pt>
                <c:pt idx="446">
                  <c:v>386.39683720709877</c:v>
                </c:pt>
                <c:pt idx="447">
                  <c:v>386.39683720709877</c:v>
                </c:pt>
                <c:pt idx="448">
                  <c:v>386.39683720709877</c:v>
                </c:pt>
                <c:pt idx="449">
                  <c:v>386.39683720709877</c:v>
                </c:pt>
                <c:pt idx="450">
                  <c:v>386.39683720709877</c:v>
                </c:pt>
                <c:pt idx="451">
                  <c:v>386.39683720709877</c:v>
                </c:pt>
                <c:pt idx="452">
                  <c:v>386.39683720709877</c:v>
                </c:pt>
                <c:pt idx="453">
                  <c:v>386.39683720709877</c:v>
                </c:pt>
                <c:pt idx="454">
                  <c:v>386.39683720709877</c:v>
                </c:pt>
                <c:pt idx="455">
                  <c:v>386.39683720709877</c:v>
                </c:pt>
                <c:pt idx="456">
                  <c:v>386.39683720709877</c:v>
                </c:pt>
                <c:pt idx="457">
                  <c:v>386.39683720709877</c:v>
                </c:pt>
                <c:pt idx="458">
                  <c:v>386.39683720709877</c:v>
                </c:pt>
                <c:pt idx="459">
                  <c:v>386.39683720709877</c:v>
                </c:pt>
                <c:pt idx="460">
                  <c:v>386.39683720709877</c:v>
                </c:pt>
                <c:pt idx="461">
                  <c:v>386.39683720709877</c:v>
                </c:pt>
                <c:pt idx="462">
                  <c:v>386.39683720709877</c:v>
                </c:pt>
                <c:pt idx="463">
                  <c:v>386.39683720709877</c:v>
                </c:pt>
                <c:pt idx="464">
                  <c:v>386.39683720709877</c:v>
                </c:pt>
                <c:pt idx="465">
                  <c:v>386.39683720709877</c:v>
                </c:pt>
                <c:pt idx="466">
                  <c:v>386.39683720709877</c:v>
                </c:pt>
                <c:pt idx="467">
                  <c:v>386.39683720709877</c:v>
                </c:pt>
                <c:pt idx="468">
                  <c:v>386.39683720709877</c:v>
                </c:pt>
                <c:pt idx="469">
                  <c:v>386.39683720709877</c:v>
                </c:pt>
                <c:pt idx="470">
                  <c:v>386.39683720709877</c:v>
                </c:pt>
                <c:pt idx="471">
                  <c:v>386.39683720709877</c:v>
                </c:pt>
                <c:pt idx="472">
                  <c:v>386.39683720709877</c:v>
                </c:pt>
                <c:pt idx="473">
                  <c:v>386.39683720709877</c:v>
                </c:pt>
                <c:pt idx="474">
                  <c:v>386.39683720709877</c:v>
                </c:pt>
                <c:pt idx="475">
                  <c:v>386.39683720709877</c:v>
                </c:pt>
                <c:pt idx="476">
                  <c:v>386.39683720709877</c:v>
                </c:pt>
                <c:pt idx="477">
                  <c:v>386.39683720709877</c:v>
                </c:pt>
                <c:pt idx="478">
                  <c:v>386.39683720709877</c:v>
                </c:pt>
                <c:pt idx="479">
                  <c:v>386.39683720709877</c:v>
                </c:pt>
                <c:pt idx="480">
                  <c:v>386.39683720709877</c:v>
                </c:pt>
                <c:pt idx="481">
                  <c:v>386.39683720709877</c:v>
                </c:pt>
                <c:pt idx="482">
                  <c:v>386.39683720709877</c:v>
                </c:pt>
                <c:pt idx="483">
                  <c:v>386.39683720709877</c:v>
                </c:pt>
                <c:pt idx="484">
                  <c:v>386.39683720709877</c:v>
                </c:pt>
                <c:pt idx="485">
                  <c:v>386.39683720709877</c:v>
                </c:pt>
                <c:pt idx="486">
                  <c:v>386.39683720709877</c:v>
                </c:pt>
                <c:pt idx="487">
                  <c:v>386.39683720709877</c:v>
                </c:pt>
                <c:pt idx="488">
                  <c:v>386.39683720709877</c:v>
                </c:pt>
                <c:pt idx="489">
                  <c:v>386.39683720709877</c:v>
                </c:pt>
                <c:pt idx="490">
                  <c:v>386.39683720709877</c:v>
                </c:pt>
                <c:pt idx="491">
                  <c:v>386.39683720709877</c:v>
                </c:pt>
                <c:pt idx="492">
                  <c:v>386.39683720709877</c:v>
                </c:pt>
                <c:pt idx="493">
                  <c:v>386.39683720709877</c:v>
                </c:pt>
                <c:pt idx="494">
                  <c:v>386.39683720709877</c:v>
                </c:pt>
                <c:pt idx="495">
                  <c:v>386.39683720709877</c:v>
                </c:pt>
                <c:pt idx="496">
                  <c:v>386.39683720709877</c:v>
                </c:pt>
                <c:pt idx="497">
                  <c:v>386.39683720709877</c:v>
                </c:pt>
                <c:pt idx="498">
                  <c:v>386.39683720709877</c:v>
                </c:pt>
                <c:pt idx="499">
                  <c:v>386.39683720709877</c:v>
                </c:pt>
                <c:pt idx="500">
                  <c:v>386.39683720709877</c:v>
                </c:pt>
                <c:pt idx="501">
                  <c:v>386.39683720709877</c:v>
                </c:pt>
                <c:pt idx="502">
                  <c:v>386.39683720709877</c:v>
                </c:pt>
                <c:pt idx="503">
                  <c:v>386.39683720709877</c:v>
                </c:pt>
                <c:pt idx="504">
                  <c:v>386.39683720709877</c:v>
                </c:pt>
                <c:pt idx="505">
                  <c:v>386.39683720709877</c:v>
                </c:pt>
                <c:pt idx="506">
                  <c:v>386.39683720709877</c:v>
                </c:pt>
                <c:pt idx="507">
                  <c:v>386.39683720709877</c:v>
                </c:pt>
                <c:pt idx="508">
                  <c:v>386.39683720709877</c:v>
                </c:pt>
                <c:pt idx="509">
                  <c:v>386.39683720709877</c:v>
                </c:pt>
                <c:pt idx="510">
                  <c:v>386.39683720709877</c:v>
                </c:pt>
                <c:pt idx="511">
                  <c:v>386.39683720709877</c:v>
                </c:pt>
                <c:pt idx="512">
                  <c:v>386.39683720709877</c:v>
                </c:pt>
                <c:pt idx="513">
                  <c:v>386.39683720709877</c:v>
                </c:pt>
                <c:pt idx="514">
                  <c:v>386.39683720709877</c:v>
                </c:pt>
                <c:pt idx="515">
                  <c:v>386.39683720709877</c:v>
                </c:pt>
                <c:pt idx="516">
                  <c:v>386.39683720709877</c:v>
                </c:pt>
                <c:pt idx="517">
                  <c:v>386.39683720709877</c:v>
                </c:pt>
                <c:pt idx="518">
                  <c:v>386.39683720709877</c:v>
                </c:pt>
                <c:pt idx="519">
                  <c:v>386.39683720709877</c:v>
                </c:pt>
                <c:pt idx="520">
                  <c:v>386.39683720709877</c:v>
                </c:pt>
                <c:pt idx="521">
                  <c:v>386.39683720709877</c:v>
                </c:pt>
                <c:pt idx="522">
                  <c:v>386.39683720709877</c:v>
                </c:pt>
                <c:pt idx="523">
                  <c:v>386.39683720709877</c:v>
                </c:pt>
                <c:pt idx="524">
                  <c:v>386.39683720709877</c:v>
                </c:pt>
                <c:pt idx="525">
                  <c:v>386.39683720709877</c:v>
                </c:pt>
                <c:pt idx="526">
                  <c:v>386.39683720709877</c:v>
                </c:pt>
                <c:pt idx="527">
                  <c:v>386.39683720709877</c:v>
                </c:pt>
                <c:pt idx="528">
                  <c:v>386.39683720709877</c:v>
                </c:pt>
                <c:pt idx="529">
                  <c:v>386.39683720709877</c:v>
                </c:pt>
                <c:pt idx="530">
                  <c:v>386.39683720709877</c:v>
                </c:pt>
                <c:pt idx="531">
                  <c:v>386.39683720709877</c:v>
                </c:pt>
                <c:pt idx="532">
                  <c:v>386.39683720709877</c:v>
                </c:pt>
                <c:pt idx="533">
                  <c:v>386.39683720709877</c:v>
                </c:pt>
                <c:pt idx="534">
                  <c:v>386.39683720709877</c:v>
                </c:pt>
                <c:pt idx="535">
                  <c:v>386.39683720709877</c:v>
                </c:pt>
                <c:pt idx="536">
                  <c:v>386.39683720709877</c:v>
                </c:pt>
                <c:pt idx="537">
                  <c:v>386.39683720709877</c:v>
                </c:pt>
                <c:pt idx="538">
                  <c:v>386.39683720709877</c:v>
                </c:pt>
                <c:pt idx="539">
                  <c:v>386.39683720709877</c:v>
                </c:pt>
                <c:pt idx="540">
                  <c:v>386.39683720709877</c:v>
                </c:pt>
                <c:pt idx="541">
                  <c:v>386.39683720709877</c:v>
                </c:pt>
                <c:pt idx="542">
                  <c:v>386.39683720709877</c:v>
                </c:pt>
                <c:pt idx="543">
                  <c:v>386.39683720709877</c:v>
                </c:pt>
                <c:pt idx="544">
                  <c:v>386.39683720709877</c:v>
                </c:pt>
                <c:pt idx="545">
                  <c:v>386.39683720709877</c:v>
                </c:pt>
                <c:pt idx="546">
                  <c:v>386.39683720709877</c:v>
                </c:pt>
                <c:pt idx="547">
                  <c:v>386.39683720709877</c:v>
                </c:pt>
                <c:pt idx="548">
                  <c:v>386.39683720709877</c:v>
                </c:pt>
                <c:pt idx="549">
                  <c:v>386.39683720709877</c:v>
                </c:pt>
                <c:pt idx="550">
                  <c:v>386.39683720709877</c:v>
                </c:pt>
                <c:pt idx="551">
                  <c:v>386.39683720709877</c:v>
                </c:pt>
                <c:pt idx="552">
                  <c:v>386.39683720709877</c:v>
                </c:pt>
                <c:pt idx="553">
                  <c:v>386.39683720709877</c:v>
                </c:pt>
                <c:pt idx="554">
                  <c:v>386.39683720709877</c:v>
                </c:pt>
                <c:pt idx="555">
                  <c:v>386.39683720709877</c:v>
                </c:pt>
                <c:pt idx="556">
                  <c:v>386.39683720709877</c:v>
                </c:pt>
                <c:pt idx="557">
                  <c:v>386.39683720709877</c:v>
                </c:pt>
                <c:pt idx="558">
                  <c:v>386.39683720709877</c:v>
                </c:pt>
                <c:pt idx="559">
                  <c:v>386.39683720709877</c:v>
                </c:pt>
                <c:pt idx="560">
                  <c:v>386.39683720709877</c:v>
                </c:pt>
                <c:pt idx="561">
                  <c:v>386.39683720709877</c:v>
                </c:pt>
                <c:pt idx="562">
                  <c:v>386.39683720709877</c:v>
                </c:pt>
                <c:pt idx="563">
                  <c:v>386.39683720709877</c:v>
                </c:pt>
                <c:pt idx="564">
                  <c:v>386.39683720709877</c:v>
                </c:pt>
                <c:pt idx="565">
                  <c:v>386.39683720709877</c:v>
                </c:pt>
                <c:pt idx="566">
                  <c:v>386.39683720709877</c:v>
                </c:pt>
                <c:pt idx="567">
                  <c:v>386.39683720709877</c:v>
                </c:pt>
                <c:pt idx="568">
                  <c:v>386.39683720709877</c:v>
                </c:pt>
                <c:pt idx="569">
                  <c:v>386.39683720709877</c:v>
                </c:pt>
                <c:pt idx="570">
                  <c:v>386.39683720709877</c:v>
                </c:pt>
                <c:pt idx="571">
                  <c:v>386.39683720709877</c:v>
                </c:pt>
                <c:pt idx="572">
                  <c:v>386.39683720709877</c:v>
                </c:pt>
                <c:pt idx="573">
                  <c:v>386.39683720709877</c:v>
                </c:pt>
                <c:pt idx="574">
                  <c:v>386.39683720709877</c:v>
                </c:pt>
                <c:pt idx="575">
                  <c:v>386.39683720709877</c:v>
                </c:pt>
                <c:pt idx="576">
                  <c:v>386.39683720709877</c:v>
                </c:pt>
                <c:pt idx="577">
                  <c:v>386.39683720709877</c:v>
                </c:pt>
                <c:pt idx="578">
                  <c:v>386.39683720709877</c:v>
                </c:pt>
                <c:pt idx="579">
                  <c:v>386.39683720709877</c:v>
                </c:pt>
                <c:pt idx="580">
                  <c:v>386.39683720709877</c:v>
                </c:pt>
                <c:pt idx="581">
                  <c:v>386.39683720709877</c:v>
                </c:pt>
                <c:pt idx="582">
                  <c:v>386.39683720709877</c:v>
                </c:pt>
                <c:pt idx="583">
                  <c:v>386.39683720709877</c:v>
                </c:pt>
                <c:pt idx="584">
                  <c:v>386.39683720709877</c:v>
                </c:pt>
                <c:pt idx="585">
                  <c:v>386.39683720709877</c:v>
                </c:pt>
                <c:pt idx="586">
                  <c:v>386.39683720709877</c:v>
                </c:pt>
                <c:pt idx="587">
                  <c:v>386.39683720709877</c:v>
                </c:pt>
                <c:pt idx="588">
                  <c:v>386.39683720709877</c:v>
                </c:pt>
                <c:pt idx="589">
                  <c:v>386.39683720709877</c:v>
                </c:pt>
                <c:pt idx="590">
                  <c:v>386.39683720709877</c:v>
                </c:pt>
                <c:pt idx="591">
                  <c:v>386.39683720709877</c:v>
                </c:pt>
                <c:pt idx="592">
                  <c:v>386.39683720709877</c:v>
                </c:pt>
                <c:pt idx="593">
                  <c:v>386.39683720709877</c:v>
                </c:pt>
                <c:pt idx="594">
                  <c:v>386.39683720709877</c:v>
                </c:pt>
                <c:pt idx="595">
                  <c:v>386.39683720709877</c:v>
                </c:pt>
                <c:pt idx="596">
                  <c:v>386.39683720709877</c:v>
                </c:pt>
                <c:pt idx="597">
                  <c:v>386.39683720709877</c:v>
                </c:pt>
                <c:pt idx="598">
                  <c:v>386.39683720709877</c:v>
                </c:pt>
                <c:pt idx="599">
                  <c:v>386.39683720709877</c:v>
                </c:pt>
                <c:pt idx="600">
                  <c:v>386.39683720709877</c:v>
                </c:pt>
                <c:pt idx="601">
                  <c:v>386.39683720709877</c:v>
                </c:pt>
                <c:pt idx="602">
                  <c:v>386.39683720709877</c:v>
                </c:pt>
                <c:pt idx="603">
                  <c:v>386.39683720709877</c:v>
                </c:pt>
                <c:pt idx="604">
                  <c:v>386.39683720709877</c:v>
                </c:pt>
                <c:pt idx="605">
                  <c:v>386.39683720709877</c:v>
                </c:pt>
                <c:pt idx="606">
                  <c:v>386.39683720709877</c:v>
                </c:pt>
                <c:pt idx="607">
                  <c:v>386.39683720709877</c:v>
                </c:pt>
                <c:pt idx="608">
                  <c:v>386.39683720709877</c:v>
                </c:pt>
                <c:pt idx="609">
                  <c:v>386.39683720709877</c:v>
                </c:pt>
                <c:pt idx="610">
                  <c:v>386.39683720709877</c:v>
                </c:pt>
                <c:pt idx="611">
                  <c:v>386.39683720709877</c:v>
                </c:pt>
                <c:pt idx="612">
                  <c:v>386.39683720709877</c:v>
                </c:pt>
                <c:pt idx="613">
                  <c:v>386.39683720709877</c:v>
                </c:pt>
                <c:pt idx="614">
                  <c:v>386.39683720709877</c:v>
                </c:pt>
                <c:pt idx="615">
                  <c:v>386.39683720709877</c:v>
                </c:pt>
                <c:pt idx="616">
                  <c:v>386.39683720709877</c:v>
                </c:pt>
                <c:pt idx="617">
                  <c:v>386.39683720709877</c:v>
                </c:pt>
                <c:pt idx="618">
                  <c:v>386.39683720709877</c:v>
                </c:pt>
                <c:pt idx="619">
                  <c:v>386.39683720709877</c:v>
                </c:pt>
                <c:pt idx="620">
                  <c:v>386.39683720709877</c:v>
                </c:pt>
                <c:pt idx="621">
                  <c:v>386.39683720709877</c:v>
                </c:pt>
                <c:pt idx="622">
                  <c:v>386.39683720709877</c:v>
                </c:pt>
                <c:pt idx="623">
                  <c:v>386.39683720709877</c:v>
                </c:pt>
                <c:pt idx="624">
                  <c:v>386.39683720709877</c:v>
                </c:pt>
                <c:pt idx="625">
                  <c:v>386.39683720709877</c:v>
                </c:pt>
                <c:pt idx="626">
                  <c:v>386.39683720709877</c:v>
                </c:pt>
                <c:pt idx="627">
                  <c:v>386.39683720709877</c:v>
                </c:pt>
                <c:pt idx="628">
                  <c:v>386.39683720709877</c:v>
                </c:pt>
                <c:pt idx="629">
                  <c:v>386.39683720709877</c:v>
                </c:pt>
                <c:pt idx="630">
                  <c:v>386.39683720709877</c:v>
                </c:pt>
                <c:pt idx="631">
                  <c:v>386.39683720709877</c:v>
                </c:pt>
                <c:pt idx="632">
                  <c:v>386.39683720709877</c:v>
                </c:pt>
                <c:pt idx="633">
                  <c:v>386.39683720709877</c:v>
                </c:pt>
                <c:pt idx="634">
                  <c:v>386.39683720709877</c:v>
                </c:pt>
                <c:pt idx="635">
                  <c:v>386.39683720709877</c:v>
                </c:pt>
                <c:pt idx="636">
                  <c:v>386.39683720709877</c:v>
                </c:pt>
                <c:pt idx="637">
                  <c:v>386.39683720709877</c:v>
                </c:pt>
                <c:pt idx="638">
                  <c:v>386.39683720709877</c:v>
                </c:pt>
                <c:pt idx="639">
                  <c:v>386.39683720709877</c:v>
                </c:pt>
                <c:pt idx="640">
                  <c:v>386.39683720709877</c:v>
                </c:pt>
                <c:pt idx="641">
                  <c:v>386.39683720709877</c:v>
                </c:pt>
                <c:pt idx="642">
                  <c:v>386.39683720709877</c:v>
                </c:pt>
                <c:pt idx="643">
                  <c:v>386.39683720709877</c:v>
                </c:pt>
                <c:pt idx="644">
                  <c:v>386.39683720709877</c:v>
                </c:pt>
                <c:pt idx="645">
                  <c:v>386.39683720709877</c:v>
                </c:pt>
                <c:pt idx="646">
                  <c:v>386.39683720709877</c:v>
                </c:pt>
                <c:pt idx="647">
                  <c:v>386.39683720709877</c:v>
                </c:pt>
                <c:pt idx="648">
                  <c:v>386.39683720709877</c:v>
                </c:pt>
                <c:pt idx="649">
                  <c:v>386.39683720709877</c:v>
                </c:pt>
                <c:pt idx="650">
                  <c:v>386.39683720709877</c:v>
                </c:pt>
                <c:pt idx="651">
                  <c:v>386.39683720709877</c:v>
                </c:pt>
                <c:pt idx="652">
                  <c:v>386.39683720709877</c:v>
                </c:pt>
                <c:pt idx="653">
                  <c:v>386.39683720709877</c:v>
                </c:pt>
                <c:pt idx="654">
                  <c:v>386.39683720709877</c:v>
                </c:pt>
                <c:pt idx="655">
                  <c:v>386.39683720709877</c:v>
                </c:pt>
                <c:pt idx="656">
                  <c:v>386.39683720709877</c:v>
                </c:pt>
                <c:pt idx="657">
                  <c:v>386.39683720709877</c:v>
                </c:pt>
                <c:pt idx="658">
                  <c:v>386.39683720709877</c:v>
                </c:pt>
                <c:pt idx="659">
                  <c:v>386.39683720709877</c:v>
                </c:pt>
                <c:pt idx="660">
                  <c:v>386.39683720709877</c:v>
                </c:pt>
                <c:pt idx="661">
                  <c:v>386.39683720709877</c:v>
                </c:pt>
                <c:pt idx="662">
                  <c:v>386.39683720709877</c:v>
                </c:pt>
                <c:pt idx="663">
                  <c:v>386.39683720709877</c:v>
                </c:pt>
                <c:pt idx="664">
                  <c:v>386.39683720709877</c:v>
                </c:pt>
                <c:pt idx="665">
                  <c:v>386.39683720709877</c:v>
                </c:pt>
                <c:pt idx="666">
                  <c:v>386.39683720709877</c:v>
                </c:pt>
                <c:pt idx="667">
                  <c:v>386.39683720709877</c:v>
                </c:pt>
                <c:pt idx="668">
                  <c:v>386.39683720709877</c:v>
                </c:pt>
                <c:pt idx="669">
                  <c:v>386.39683720709877</c:v>
                </c:pt>
                <c:pt idx="670">
                  <c:v>386.39683720709877</c:v>
                </c:pt>
                <c:pt idx="671">
                  <c:v>386.39683720709877</c:v>
                </c:pt>
                <c:pt idx="672">
                  <c:v>386.39683720709877</c:v>
                </c:pt>
                <c:pt idx="673">
                  <c:v>386.39683720709877</c:v>
                </c:pt>
                <c:pt idx="674">
                  <c:v>386.39683720709877</c:v>
                </c:pt>
                <c:pt idx="675">
                  <c:v>386.39683720709877</c:v>
                </c:pt>
                <c:pt idx="676">
                  <c:v>386.39683720709877</c:v>
                </c:pt>
                <c:pt idx="677">
                  <c:v>386.39683720709877</c:v>
                </c:pt>
                <c:pt idx="678">
                  <c:v>386.39683720709877</c:v>
                </c:pt>
                <c:pt idx="679">
                  <c:v>386.39683720709877</c:v>
                </c:pt>
                <c:pt idx="680">
                  <c:v>386.39683720709877</c:v>
                </c:pt>
                <c:pt idx="681">
                  <c:v>386.39683720709877</c:v>
                </c:pt>
                <c:pt idx="682">
                  <c:v>386.39683720709877</c:v>
                </c:pt>
                <c:pt idx="683">
                  <c:v>386.39683720709877</c:v>
                </c:pt>
                <c:pt idx="684">
                  <c:v>386.39683720709877</c:v>
                </c:pt>
                <c:pt idx="685">
                  <c:v>386.39683720709877</c:v>
                </c:pt>
                <c:pt idx="686">
                  <c:v>386.39683720709877</c:v>
                </c:pt>
                <c:pt idx="687">
                  <c:v>386.39683720709877</c:v>
                </c:pt>
                <c:pt idx="688">
                  <c:v>386.39683720709877</c:v>
                </c:pt>
                <c:pt idx="689">
                  <c:v>386.39683720709877</c:v>
                </c:pt>
                <c:pt idx="690">
                  <c:v>386.39683720709877</c:v>
                </c:pt>
                <c:pt idx="691">
                  <c:v>386.39683720709877</c:v>
                </c:pt>
                <c:pt idx="692">
                  <c:v>386.39683720709877</c:v>
                </c:pt>
                <c:pt idx="693">
                  <c:v>386.39683720709877</c:v>
                </c:pt>
                <c:pt idx="694">
                  <c:v>386.39683720709877</c:v>
                </c:pt>
                <c:pt idx="695">
                  <c:v>386.39683720709877</c:v>
                </c:pt>
                <c:pt idx="696">
                  <c:v>386.39683720709877</c:v>
                </c:pt>
                <c:pt idx="697">
                  <c:v>386.39683720709877</c:v>
                </c:pt>
                <c:pt idx="698">
                  <c:v>386.39683720709877</c:v>
                </c:pt>
                <c:pt idx="699">
                  <c:v>386.39683720709877</c:v>
                </c:pt>
                <c:pt idx="700">
                  <c:v>386.39683720709877</c:v>
                </c:pt>
                <c:pt idx="701">
                  <c:v>386.39683720709877</c:v>
                </c:pt>
                <c:pt idx="702">
                  <c:v>386.39683720709877</c:v>
                </c:pt>
                <c:pt idx="703">
                  <c:v>386.39683720709877</c:v>
                </c:pt>
                <c:pt idx="704">
                  <c:v>386.39683720709877</c:v>
                </c:pt>
                <c:pt idx="705">
                  <c:v>386.39683720709877</c:v>
                </c:pt>
                <c:pt idx="706">
                  <c:v>386.39683720709877</c:v>
                </c:pt>
                <c:pt idx="707">
                  <c:v>386.39683720709877</c:v>
                </c:pt>
                <c:pt idx="708">
                  <c:v>386.39683720709877</c:v>
                </c:pt>
                <c:pt idx="709">
                  <c:v>386.39683720709877</c:v>
                </c:pt>
                <c:pt idx="710">
                  <c:v>386.39683720709877</c:v>
                </c:pt>
                <c:pt idx="711">
                  <c:v>386.39683720709877</c:v>
                </c:pt>
                <c:pt idx="712">
                  <c:v>386.39683720709877</c:v>
                </c:pt>
                <c:pt idx="713">
                  <c:v>386.39683720709877</c:v>
                </c:pt>
                <c:pt idx="714">
                  <c:v>386.39683720709877</c:v>
                </c:pt>
                <c:pt idx="715">
                  <c:v>386.39683720709877</c:v>
                </c:pt>
                <c:pt idx="716">
                  <c:v>386.39683720709877</c:v>
                </c:pt>
                <c:pt idx="717">
                  <c:v>386.39683720709877</c:v>
                </c:pt>
                <c:pt idx="718">
                  <c:v>386.39683720709877</c:v>
                </c:pt>
                <c:pt idx="719">
                  <c:v>386.39683720709877</c:v>
                </c:pt>
                <c:pt idx="720">
                  <c:v>386.39683720709877</c:v>
                </c:pt>
                <c:pt idx="721">
                  <c:v>386.39683720709877</c:v>
                </c:pt>
                <c:pt idx="722">
                  <c:v>386.39683720709877</c:v>
                </c:pt>
                <c:pt idx="723">
                  <c:v>386.39683720709877</c:v>
                </c:pt>
                <c:pt idx="724">
                  <c:v>386.39683720709877</c:v>
                </c:pt>
                <c:pt idx="725">
                  <c:v>386.39683720709877</c:v>
                </c:pt>
                <c:pt idx="726">
                  <c:v>386.39683720709877</c:v>
                </c:pt>
                <c:pt idx="727">
                  <c:v>386.39683720709877</c:v>
                </c:pt>
                <c:pt idx="728">
                  <c:v>386.39683720709877</c:v>
                </c:pt>
                <c:pt idx="729">
                  <c:v>386.39683720709877</c:v>
                </c:pt>
                <c:pt idx="730">
                  <c:v>386.39683720709877</c:v>
                </c:pt>
                <c:pt idx="731">
                  <c:v>386.39683720709877</c:v>
                </c:pt>
                <c:pt idx="732">
                  <c:v>386.39683720709877</c:v>
                </c:pt>
                <c:pt idx="733">
                  <c:v>386.39683720709877</c:v>
                </c:pt>
                <c:pt idx="734">
                  <c:v>386.39683720709877</c:v>
                </c:pt>
                <c:pt idx="735">
                  <c:v>386.39683720709877</c:v>
                </c:pt>
                <c:pt idx="736">
                  <c:v>386.39683720709877</c:v>
                </c:pt>
                <c:pt idx="737">
                  <c:v>386.39683720709877</c:v>
                </c:pt>
                <c:pt idx="738">
                  <c:v>386.39683720709877</c:v>
                </c:pt>
                <c:pt idx="739">
                  <c:v>386.39683720709877</c:v>
                </c:pt>
                <c:pt idx="740">
                  <c:v>386.39683720709877</c:v>
                </c:pt>
                <c:pt idx="741">
                  <c:v>386.39683720709877</c:v>
                </c:pt>
                <c:pt idx="742">
                  <c:v>386.39683720709877</c:v>
                </c:pt>
                <c:pt idx="743">
                  <c:v>386.39683720709877</c:v>
                </c:pt>
                <c:pt idx="744">
                  <c:v>386.39683720709877</c:v>
                </c:pt>
                <c:pt idx="745">
                  <c:v>386.39683720709877</c:v>
                </c:pt>
                <c:pt idx="746">
                  <c:v>386.39683720709877</c:v>
                </c:pt>
                <c:pt idx="747">
                  <c:v>386.39683720709877</c:v>
                </c:pt>
                <c:pt idx="748">
                  <c:v>386.39683720709877</c:v>
                </c:pt>
                <c:pt idx="749">
                  <c:v>386.39683720709877</c:v>
                </c:pt>
                <c:pt idx="750">
                  <c:v>386.39683720709877</c:v>
                </c:pt>
                <c:pt idx="751">
                  <c:v>386.39683720709877</c:v>
                </c:pt>
                <c:pt idx="752">
                  <c:v>386.39683720709877</c:v>
                </c:pt>
                <c:pt idx="753">
                  <c:v>386.39683720709877</c:v>
                </c:pt>
                <c:pt idx="754">
                  <c:v>386.39683720709877</c:v>
                </c:pt>
                <c:pt idx="755">
                  <c:v>386.39683720709877</c:v>
                </c:pt>
                <c:pt idx="756">
                  <c:v>386.39683720709877</c:v>
                </c:pt>
                <c:pt idx="757">
                  <c:v>386.39683720709877</c:v>
                </c:pt>
                <c:pt idx="758">
                  <c:v>386.39683720709877</c:v>
                </c:pt>
                <c:pt idx="759">
                  <c:v>386.39683720709877</c:v>
                </c:pt>
                <c:pt idx="760">
                  <c:v>386.39683720709877</c:v>
                </c:pt>
                <c:pt idx="761">
                  <c:v>386.39683720709877</c:v>
                </c:pt>
                <c:pt idx="762">
                  <c:v>386.39683720709877</c:v>
                </c:pt>
                <c:pt idx="763">
                  <c:v>386.39683720709877</c:v>
                </c:pt>
                <c:pt idx="764">
                  <c:v>386.39683720709877</c:v>
                </c:pt>
                <c:pt idx="765">
                  <c:v>386.39683720709877</c:v>
                </c:pt>
                <c:pt idx="766">
                  <c:v>386.39683720709877</c:v>
                </c:pt>
                <c:pt idx="767">
                  <c:v>386.39683720709877</c:v>
                </c:pt>
                <c:pt idx="768">
                  <c:v>386.39683720709877</c:v>
                </c:pt>
                <c:pt idx="769">
                  <c:v>386.39683720709877</c:v>
                </c:pt>
                <c:pt idx="770">
                  <c:v>386.39683720709877</c:v>
                </c:pt>
                <c:pt idx="771">
                  <c:v>386.39683720709877</c:v>
                </c:pt>
                <c:pt idx="772">
                  <c:v>386.39683720709877</c:v>
                </c:pt>
                <c:pt idx="773">
                  <c:v>386.39683720709877</c:v>
                </c:pt>
                <c:pt idx="774">
                  <c:v>386.39683720709877</c:v>
                </c:pt>
                <c:pt idx="775">
                  <c:v>386.39683720709877</c:v>
                </c:pt>
                <c:pt idx="776">
                  <c:v>386.39683720709877</c:v>
                </c:pt>
                <c:pt idx="777">
                  <c:v>386.39683720709877</c:v>
                </c:pt>
                <c:pt idx="778">
                  <c:v>386.39683720709877</c:v>
                </c:pt>
                <c:pt idx="779">
                  <c:v>386.39683720709877</c:v>
                </c:pt>
                <c:pt idx="780">
                  <c:v>386.39683720709877</c:v>
                </c:pt>
                <c:pt idx="781">
                  <c:v>386.39683720709877</c:v>
                </c:pt>
                <c:pt idx="782">
                  <c:v>386.39683720709877</c:v>
                </c:pt>
                <c:pt idx="783">
                  <c:v>386.39683720709877</c:v>
                </c:pt>
                <c:pt idx="784">
                  <c:v>386.39683720709877</c:v>
                </c:pt>
                <c:pt idx="785">
                  <c:v>386.39683720709877</c:v>
                </c:pt>
                <c:pt idx="786">
                  <c:v>386.39683720709877</c:v>
                </c:pt>
                <c:pt idx="787">
                  <c:v>386.39683720709877</c:v>
                </c:pt>
                <c:pt idx="788">
                  <c:v>386.39683720709877</c:v>
                </c:pt>
                <c:pt idx="789">
                  <c:v>386.39683720709877</c:v>
                </c:pt>
                <c:pt idx="790">
                  <c:v>386.39683720709877</c:v>
                </c:pt>
                <c:pt idx="791">
                  <c:v>386.39683720709877</c:v>
                </c:pt>
                <c:pt idx="792">
                  <c:v>386.39683720709877</c:v>
                </c:pt>
                <c:pt idx="793">
                  <c:v>386.39683720709877</c:v>
                </c:pt>
                <c:pt idx="794">
                  <c:v>386.39683720709877</c:v>
                </c:pt>
                <c:pt idx="795">
                  <c:v>386.39683720709877</c:v>
                </c:pt>
                <c:pt idx="796">
                  <c:v>386.39683720709877</c:v>
                </c:pt>
                <c:pt idx="797">
                  <c:v>386.39683720709877</c:v>
                </c:pt>
                <c:pt idx="798">
                  <c:v>386.39683720709877</c:v>
                </c:pt>
                <c:pt idx="799">
                  <c:v>386.39683720709877</c:v>
                </c:pt>
                <c:pt idx="800">
                  <c:v>386.39683720709877</c:v>
                </c:pt>
                <c:pt idx="801">
                  <c:v>386.39683720709877</c:v>
                </c:pt>
                <c:pt idx="802">
                  <c:v>386.39683720709877</c:v>
                </c:pt>
                <c:pt idx="803">
                  <c:v>386.39683720709877</c:v>
                </c:pt>
                <c:pt idx="804">
                  <c:v>386.39683720709877</c:v>
                </c:pt>
                <c:pt idx="805">
                  <c:v>386.39683720709877</c:v>
                </c:pt>
                <c:pt idx="806">
                  <c:v>386.39683720709877</c:v>
                </c:pt>
                <c:pt idx="807">
                  <c:v>386.39683720709877</c:v>
                </c:pt>
                <c:pt idx="808">
                  <c:v>386.39683720709877</c:v>
                </c:pt>
                <c:pt idx="809">
                  <c:v>386.39683720709877</c:v>
                </c:pt>
                <c:pt idx="810">
                  <c:v>386.39683720709877</c:v>
                </c:pt>
                <c:pt idx="811">
                  <c:v>386.39683720709877</c:v>
                </c:pt>
                <c:pt idx="812">
                  <c:v>386.39683720709877</c:v>
                </c:pt>
                <c:pt idx="813">
                  <c:v>386.39683720709877</c:v>
                </c:pt>
                <c:pt idx="814">
                  <c:v>386.39683720709877</c:v>
                </c:pt>
                <c:pt idx="815">
                  <c:v>386.39683720709877</c:v>
                </c:pt>
                <c:pt idx="816">
                  <c:v>386.39683720709877</c:v>
                </c:pt>
                <c:pt idx="817">
                  <c:v>386.39683720709877</c:v>
                </c:pt>
                <c:pt idx="818">
                  <c:v>386.39683720709877</c:v>
                </c:pt>
                <c:pt idx="819">
                  <c:v>386.39683720709877</c:v>
                </c:pt>
                <c:pt idx="820">
                  <c:v>386.39683720709877</c:v>
                </c:pt>
                <c:pt idx="821">
                  <c:v>386.39683720709877</c:v>
                </c:pt>
                <c:pt idx="822">
                  <c:v>386.39683720709877</c:v>
                </c:pt>
                <c:pt idx="823">
                  <c:v>386.39683720709877</c:v>
                </c:pt>
                <c:pt idx="824">
                  <c:v>386.39683720709877</c:v>
                </c:pt>
                <c:pt idx="825">
                  <c:v>386.39683720709877</c:v>
                </c:pt>
                <c:pt idx="826">
                  <c:v>386.39683720709877</c:v>
                </c:pt>
                <c:pt idx="827">
                  <c:v>386.39683720709877</c:v>
                </c:pt>
                <c:pt idx="828">
                  <c:v>386.39683720709877</c:v>
                </c:pt>
                <c:pt idx="829">
                  <c:v>386.39683720709877</c:v>
                </c:pt>
                <c:pt idx="830">
                  <c:v>386.39683720709877</c:v>
                </c:pt>
                <c:pt idx="831">
                  <c:v>386.39683720709877</c:v>
                </c:pt>
                <c:pt idx="832">
                  <c:v>386.39683720709877</c:v>
                </c:pt>
                <c:pt idx="833">
                  <c:v>386.39683720709877</c:v>
                </c:pt>
                <c:pt idx="834">
                  <c:v>386.39683720709877</c:v>
                </c:pt>
                <c:pt idx="835">
                  <c:v>386.39683720709877</c:v>
                </c:pt>
                <c:pt idx="836">
                  <c:v>386.39683720709877</c:v>
                </c:pt>
                <c:pt idx="837">
                  <c:v>386.39683720709877</c:v>
                </c:pt>
                <c:pt idx="838">
                  <c:v>386.39683720709877</c:v>
                </c:pt>
                <c:pt idx="839">
                  <c:v>386.39683720709877</c:v>
                </c:pt>
                <c:pt idx="840">
                  <c:v>386.39683720709877</c:v>
                </c:pt>
                <c:pt idx="841">
                  <c:v>386.39683720709877</c:v>
                </c:pt>
                <c:pt idx="842">
                  <c:v>386.39683720709877</c:v>
                </c:pt>
                <c:pt idx="843">
                  <c:v>386.39683720709877</c:v>
                </c:pt>
                <c:pt idx="844">
                  <c:v>386.39683720709877</c:v>
                </c:pt>
                <c:pt idx="845">
                  <c:v>386.39683720709877</c:v>
                </c:pt>
                <c:pt idx="846">
                  <c:v>386.39683720709877</c:v>
                </c:pt>
                <c:pt idx="847">
                  <c:v>386.39683720709877</c:v>
                </c:pt>
                <c:pt idx="848">
                  <c:v>386.39683720709877</c:v>
                </c:pt>
                <c:pt idx="849">
                  <c:v>386.39683720709877</c:v>
                </c:pt>
                <c:pt idx="850">
                  <c:v>386.39683720709877</c:v>
                </c:pt>
                <c:pt idx="851">
                  <c:v>386.39683720709877</c:v>
                </c:pt>
                <c:pt idx="852">
                  <c:v>386.39683720709877</c:v>
                </c:pt>
                <c:pt idx="853">
                  <c:v>386.39683720709877</c:v>
                </c:pt>
                <c:pt idx="854">
                  <c:v>386.39683720709877</c:v>
                </c:pt>
                <c:pt idx="855">
                  <c:v>386.39683720709877</c:v>
                </c:pt>
                <c:pt idx="856">
                  <c:v>386.39683720709877</c:v>
                </c:pt>
                <c:pt idx="857">
                  <c:v>386.39683720709877</c:v>
                </c:pt>
                <c:pt idx="858">
                  <c:v>386.39683720709877</c:v>
                </c:pt>
                <c:pt idx="859">
                  <c:v>386.39683720709877</c:v>
                </c:pt>
                <c:pt idx="860">
                  <c:v>386.39683720709877</c:v>
                </c:pt>
                <c:pt idx="861">
                  <c:v>386.39683720709877</c:v>
                </c:pt>
                <c:pt idx="862">
                  <c:v>386.39683720709877</c:v>
                </c:pt>
                <c:pt idx="863">
                  <c:v>386.39683720709877</c:v>
                </c:pt>
                <c:pt idx="864">
                  <c:v>386.39683720709877</c:v>
                </c:pt>
                <c:pt idx="865">
                  <c:v>386.39683720709877</c:v>
                </c:pt>
                <c:pt idx="866">
                  <c:v>386.39683720709877</c:v>
                </c:pt>
                <c:pt idx="867">
                  <c:v>386.39683720709877</c:v>
                </c:pt>
                <c:pt idx="868">
                  <c:v>386.39683720709877</c:v>
                </c:pt>
                <c:pt idx="869">
                  <c:v>386.39683720709877</c:v>
                </c:pt>
                <c:pt idx="870">
                  <c:v>386.39683720709877</c:v>
                </c:pt>
                <c:pt idx="871">
                  <c:v>386.39683720709877</c:v>
                </c:pt>
                <c:pt idx="872">
                  <c:v>386.39683720709877</c:v>
                </c:pt>
                <c:pt idx="873">
                  <c:v>386.39683720709877</c:v>
                </c:pt>
                <c:pt idx="874">
                  <c:v>386.39683720709877</c:v>
                </c:pt>
                <c:pt idx="875">
                  <c:v>386.39683720709877</c:v>
                </c:pt>
                <c:pt idx="876">
                  <c:v>386.39683720709877</c:v>
                </c:pt>
                <c:pt idx="877">
                  <c:v>386.39683720709877</c:v>
                </c:pt>
                <c:pt idx="878">
                  <c:v>386.39683720709877</c:v>
                </c:pt>
                <c:pt idx="879">
                  <c:v>386.39683720709877</c:v>
                </c:pt>
                <c:pt idx="880">
                  <c:v>386.39683720709877</c:v>
                </c:pt>
                <c:pt idx="881">
                  <c:v>386.39683720709877</c:v>
                </c:pt>
                <c:pt idx="882">
                  <c:v>386.39683720709877</c:v>
                </c:pt>
                <c:pt idx="883">
                  <c:v>386.39683720709877</c:v>
                </c:pt>
                <c:pt idx="884">
                  <c:v>386.39683720709877</c:v>
                </c:pt>
                <c:pt idx="885">
                  <c:v>386.39683720709877</c:v>
                </c:pt>
                <c:pt idx="886">
                  <c:v>386.39683720709877</c:v>
                </c:pt>
                <c:pt idx="887">
                  <c:v>386.39683720709877</c:v>
                </c:pt>
                <c:pt idx="888">
                  <c:v>386.39683720709877</c:v>
                </c:pt>
                <c:pt idx="889">
                  <c:v>386.39683720709877</c:v>
                </c:pt>
                <c:pt idx="890">
                  <c:v>386.39683720709877</c:v>
                </c:pt>
                <c:pt idx="891">
                  <c:v>386.39683720709877</c:v>
                </c:pt>
                <c:pt idx="892">
                  <c:v>386.39683720709877</c:v>
                </c:pt>
                <c:pt idx="893">
                  <c:v>386.39683720709877</c:v>
                </c:pt>
                <c:pt idx="894">
                  <c:v>386.39683720709877</c:v>
                </c:pt>
                <c:pt idx="895">
                  <c:v>386.39683720709877</c:v>
                </c:pt>
                <c:pt idx="896">
                  <c:v>386.39683720709877</c:v>
                </c:pt>
                <c:pt idx="897">
                  <c:v>386.39683720709877</c:v>
                </c:pt>
                <c:pt idx="898">
                  <c:v>386.39683720709877</c:v>
                </c:pt>
                <c:pt idx="899">
                  <c:v>386.39683720709877</c:v>
                </c:pt>
                <c:pt idx="900">
                  <c:v>386.39683720709877</c:v>
                </c:pt>
                <c:pt idx="901">
                  <c:v>386.39683720709877</c:v>
                </c:pt>
                <c:pt idx="902">
                  <c:v>386.39683720709877</c:v>
                </c:pt>
                <c:pt idx="903">
                  <c:v>386.39683720709877</c:v>
                </c:pt>
                <c:pt idx="904">
                  <c:v>386.39683720709877</c:v>
                </c:pt>
                <c:pt idx="905">
                  <c:v>386.39683720709877</c:v>
                </c:pt>
                <c:pt idx="906">
                  <c:v>386.39683720709877</c:v>
                </c:pt>
                <c:pt idx="907">
                  <c:v>386.39683720709877</c:v>
                </c:pt>
                <c:pt idx="908">
                  <c:v>386.39683720709877</c:v>
                </c:pt>
                <c:pt idx="909">
                  <c:v>386.39683720709877</c:v>
                </c:pt>
                <c:pt idx="910">
                  <c:v>386.39683720709877</c:v>
                </c:pt>
                <c:pt idx="911">
                  <c:v>386.39683720709877</c:v>
                </c:pt>
                <c:pt idx="912">
                  <c:v>386.39683720709877</c:v>
                </c:pt>
                <c:pt idx="913">
                  <c:v>386.39683720709877</c:v>
                </c:pt>
                <c:pt idx="914">
                  <c:v>386.39683720709877</c:v>
                </c:pt>
                <c:pt idx="915">
                  <c:v>386.39683720709877</c:v>
                </c:pt>
                <c:pt idx="916">
                  <c:v>386.39683720709877</c:v>
                </c:pt>
                <c:pt idx="917">
                  <c:v>386.39683720709877</c:v>
                </c:pt>
                <c:pt idx="918">
                  <c:v>386.39683720709877</c:v>
                </c:pt>
                <c:pt idx="919">
                  <c:v>386.39683720709877</c:v>
                </c:pt>
                <c:pt idx="920">
                  <c:v>386.39683720709877</c:v>
                </c:pt>
                <c:pt idx="921">
                  <c:v>386.39683720709877</c:v>
                </c:pt>
                <c:pt idx="922">
                  <c:v>386.39683720709877</c:v>
                </c:pt>
                <c:pt idx="923">
                  <c:v>386.39683720709877</c:v>
                </c:pt>
                <c:pt idx="924">
                  <c:v>386.39683720709877</c:v>
                </c:pt>
                <c:pt idx="925">
                  <c:v>386.39683720709877</c:v>
                </c:pt>
                <c:pt idx="926">
                  <c:v>386.39683720709877</c:v>
                </c:pt>
                <c:pt idx="927">
                  <c:v>386.39683720709877</c:v>
                </c:pt>
                <c:pt idx="928">
                  <c:v>386.39683720709877</c:v>
                </c:pt>
                <c:pt idx="929">
                  <c:v>386.39683720709877</c:v>
                </c:pt>
                <c:pt idx="930">
                  <c:v>386.39683720709877</c:v>
                </c:pt>
                <c:pt idx="931">
                  <c:v>386.39683720709877</c:v>
                </c:pt>
                <c:pt idx="932">
                  <c:v>386.39683720709877</c:v>
                </c:pt>
                <c:pt idx="933">
                  <c:v>386.39683720709877</c:v>
                </c:pt>
                <c:pt idx="934">
                  <c:v>386.39683720709877</c:v>
                </c:pt>
                <c:pt idx="935">
                  <c:v>386.39683720709877</c:v>
                </c:pt>
                <c:pt idx="936">
                  <c:v>386.39683720709877</c:v>
                </c:pt>
                <c:pt idx="937">
                  <c:v>386.39683720709877</c:v>
                </c:pt>
                <c:pt idx="938">
                  <c:v>386.39683720709877</c:v>
                </c:pt>
                <c:pt idx="939">
                  <c:v>386.39683720709877</c:v>
                </c:pt>
                <c:pt idx="940">
                  <c:v>386.39683720709877</c:v>
                </c:pt>
                <c:pt idx="941">
                  <c:v>386.39683720709877</c:v>
                </c:pt>
                <c:pt idx="942">
                  <c:v>386.39683720709877</c:v>
                </c:pt>
                <c:pt idx="943">
                  <c:v>386.39683720709877</c:v>
                </c:pt>
                <c:pt idx="944">
                  <c:v>386.39683720709877</c:v>
                </c:pt>
                <c:pt idx="945">
                  <c:v>386.39683720709877</c:v>
                </c:pt>
                <c:pt idx="946">
                  <c:v>386.39683720709877</c:v>
                </c:pt>
                <c:pt idx="947">
                  <c:v>386.39683720709877</c:v>
                </c:pt>
                <c:pt idx="948">
                  <c:v>386.39683720709877</c:v>
                </c:pt>
                <c:pt idx="949">
                  <c:v>386.39683720709877</c:v>
                </c:pt>
                <c:pt idx="950">
                  <c:v>386.39683720709877</c:v>
                </c:pt>
                <c:pt idx="951">
                  <c:v>386.39683720709877</c:v>
                </c:pt>
                <c:pt idx="952">
                  <c:v>386.39683720709877</c:v>
                </c:pt>
                <c:pt idx="953">
                  <c:v>386.39683720709877</c:v>
                </c:pt>
                <c:pt idx="954">
                  <c:v>386.39683720709877</c:v>
                </c:pt>
                <c:pt idx="955">
                  <c:v>386.39683720709877</c:v>
                </c:pt>
                <c:pt idx="956">
                  <c:v>386.39683720709877</c:v>
                </c:pt>
                <c:pt idx="957">
                  <c:v>386.39683720709877</c:v>
                </c:pt>
                <c:pt idx="958">
                  <c:v>386.39683720709877</c:v>
                </c:pt>
                <c:pt idx="959">
                  <c:v>386.39683720709877</c:v>
                </c:pt>
                <c:pt idx="960">
                  <c:v>386.39683720709877</c:v>
                </c:pt>
                <c:pt idx="961">
                  <c:v>386.39683720709877</c:v>
                </c:pt>
                <c:pt idx="962">
                  <c:v>386.39683720709877</c:v>
                </c:pt>
                <c:pt idx="963">
                  <c:v>386.39683720709877</c:v>
                </c:pt>
                <c:pt idx="964">
                  <c:v>386.39683720709877</c:v>
                </c:pt>
                <c:pt idx="965">
                  <c:v>386.39683720709877</c:v>
                </c:pt>
                <c:pt idx="966">
                  <c:v>386.39683720709877</c:v>
                </c:pt>
                <c:pt idx="967">
                  <c:v>386.39683720709877</c:v>
                </c:pt>
                <c:pt idx="968">
                  <c:v>386.39683720709877</c:v>
                </c:pt>
                <c:pt idx="969">
                  <c:v>386.39683720709877</c:v>
                </c:pt>
                <c:pt idx="970">
                  <c:v>386.39683720709877</c:v>
                </c:pt>
                <c:pt idx="971">
                  <c:v>386.39683720709877</c:v>
                </c:pt>
                <c:pt idx="972">
                  <c:v>386.39683720709877</c:v>
                </c:pt>
                <c:pt idx="973">
                  <c:v>386.39683720709877</c:v>
                </c:pt>
                <c:pt idx="974">
                  <c:v>386.39683720709877</c:v>
                </c:pt>
                <c:pt idx="975">
                  <c:v>386.39683720709877</c:v>
                </c:pt>
                <c:pt idx="976">
                  <c:v>386.39683720709877</c:v>
                </c:pt>
                <c:pt idx="977">
                  <c:v>386.39683720709877</c:v>
                </c:pt>
                <c:pt idx="978">
                  <c:v>386.39683720709877</c:v>
                </c:pt>
                <c:pt idx="979">
                  <c:v>386.39683720709877</c:v>
                </c:pt>
                <c:pt idx="980">
                  <c:v>386.39683720709877</c:v>
                </c:pt>
                <c:pt idx="981">
                  <c:v>386.39683720709877</c:v>
                </c:pt>
                <c:pt idx="982">
                  <c:v>386.39683720709877</c:v>
                </c:pt>
                <c:pt idx="983">
                  <c:v>386.39683720709877</c:v>
                </c:pt>
                <c:pt idx="984">
                  <c:v>386.39683720709877</c:v>
                </c:pt>
                <c:pt idx="985">
                  <c:v>386.39683720709877</c:v>
                </c:pt>
                <c:pt idx="986">
                  <c:v>386.39683720709877</c:v>
                </c:pt>
                <c:pt idx="987">
                  <c:v>386.39683720709877</c:v>
                </c:pt>
                <c:pt idx="988">
                  <c:v>386.39683720709877</c:v>
                </c:pt>
                <c:pt idx="989">
                  <c:v>386.39683720709877</c:v>
                </c:pt>
                <c:pt idx="990">
                  <c:v>386.39683720709877</c:v>
                </c:pt>
                <c:pt idx="991">
                  <c:v>386.39683720709877</c:v>
                </c:pt>
                <c:pt idx="992">
                  <c:v>386.39683720709877</c:v>
                </c:pt>
                <c:pt idx="993">
                  <c:v>386.39683720709877</c:v>
                </c:pt>
                <c:pt idx="994">
                  <c:v>386.39683720709877</c:v>
                </c:pt>
                <c:pt idx="995">
                  <c:v>386.39683720709877</c:v>
                </c:pt>
                <c:pt idx="996">
                  <c:v>386.39683720709877</c:v>
                </c:pt>
                <c:pt idx="997">
                  <c:v>386.39683720709877</c:v>
                </c:pt>
                <c:pt idx="998">
                  <c:v>386.39683720709877</c:v>
                </c:pt>
                <c:pt idx="999">
                  <c:v>386.39683720709877</c:v>
                </c:pt>
                <c:pt idx="1000">
                  <c:v>386.39683720709877</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33.500000000000185</c:v>
                </c:pt>
                <c:pt idx="380">
                  <c:v>33.600000000000186</c:v>
                </c:pt>
                <c:pt idx="381">
                  <c:v>33.700000000000188</c:v>
                </c:pt>
                <c:pt idx="382">
                  <c:v>33.800000000000189</c:v>
                </c:pt>
                <c:pt idx="383">
                  <c:v>33.90000000000019</c:v>
                </c:pt>
                <c:pt idx="384">
                  <c:v>34.000000000000192</c:v>
                </c:pt>
                <c:pt idx="385">
                  <c:v>34.100000000000193</c:v>
                </c:pt>
                <c:pt idx="386">
                  <c:v>34.200000000000195</c:v>
                </c:pt>
                <c:pt idx="387">
                  <c:v>34.300000000000196</c:v>
                </c:pt>
                <c:pt idx="388">
                  <c:v>34.300100000000199</c:v>
                </c:pt>
                <c:pt idx="389">
                  <c:v>34.300200000000203</c:v>
                </c:pt>
                <c:pt idx="390">
                  <c:v>34.300300000000206</c:v>
                </c:pt>
                <c:pt idx="391">
                  <c:v>34.300400000000209</c:v>
                </c:pt>
                <c:pt idx="392">
                  <c:v>34.300500000000213</c:v>
                </c:pt>
                <c:pt idx="393">
                  <c:v>34.300600000000216</c:v>
                </c:pt>
                <c:pt idx="394">
                  <c:v>34.300700000000219</c:v>
                </c:pt>
                <c:pt idx="395">
                  <c:v>34.300800000000223</c:v>
                </c:pt>
                <c:pt idx="396">
                  <c:v>34.300900000000226</c:v>
                </c:pt>
                <c:pt idx="397">
                  <c:v>34.301000000000229</c:v>
                </c:pt>
                <c:pt idx="398">
                  <c:v>34.301100000000233</c:v>
                </c:pt>
                <c:pt idx="399">
                  <c:v>34.301200000000236</c:v>
                </c:pt>
                <c:pt idx="400">
                  <c:v>34.301300000000239</c:v>
                </c:pt>
                <c:pt idx="401">
                  <c:v>34.301400000000243</c:v>
                </c:pt>
                <c:pt idx="402">
                  <c:v>34.301500000000246</c:v>
                </c:pt>
                <c:pt idx="403">
                  <c:v>34.301600000000249</c:v>
                </c:pt>
                <c:pt idx="404">
                  <c:v>34.301700000000253</c:v>
                </c:pt>
                <c:pt idx="405">
                  <c:v>34.301800000000256</c:v>
                </c:pt>
                <c:pt idx="406">
                  <c:v>34.301900000000259</c:v>
                </c:pt>
                <c:pt idx="407">
                  <c:v>34.302000000000263</c:v>
                </c:pt>
                <c:pt idx="408">
                  <c:v>34.302100000000266</c:v>
                </c:pt>
                <c:pt idx="409">
                  <c:v>34.302200000000269</c:v>
                </c:pt>
                <c:pt idx="410">
                  <c:v>34.302300000000272</c:v>
                </c:pt>
                <c:pt idx="411">
                  <c:v>34.302400000000276</c:v>
                </c:pt>
                <c:pt idx="412">
                  <c:v>34.302500000000279</c:v>
                </c:pt>
                <c:pt idx="413">
                  <c:v>34.302600000000282</c:v>
                </c:pt>
                <c:pt idx="414">
                  <c:v>34.302700000000286</c:v>
                </c:pt>
                <c:pt idx="415">
                  <c:v>34.302800000000289</c:v>
                </c:pt>
                <c:pt idx="416">
                  <c:v>34.302900000000292</c:v>
                </c:pt>
                <c:pt idx="417">
                  <c:v>34.303000000000296</c:v>
                </c:pt>
                <c:pt idx="418">
                  <c:v>34.303100000000299</c:v>
                </c:pt>
                <c:pt idx="419">
                  <c:v>34.303200000000302</c:v>
                </c:pt>
                <c:pt idx="420">
                  <c:v>34.303300000000306</c:v>
                </c:pt>
                <c:pt idx="421">
                  <c:v>34.303400000000309</c:v>
                </c:pt>
                <c:pt idx="422">
                  <c:v>34.303500000000312</c:v>
                </c:pt>
                <c:pt idx="423">
                  <c:v>34.303600000000316</c:v>
                </c:pt>
                <c:pt idx="424">
                  <c:v>34.303700000000319</c:v>
                </c:pt>
                <c:pt idx="425">
                  <c:v>34.303800000000322</c:v>
                </c:pt>
                <c:pt idx="426">
                  <c:v>34.303900000000326</c:v>
                </c:pt>
                <c:pt idx="427">
                  <c:v>34.304000000000329</c:v>
                </c:pt>
                <c:pt idx="428">
                  <c:v>34.304100000000332</c:v>
                </c:pt>
                <c:pt idx="429">
                  <c:v>34.304200000000336</c:v>
                </c:pt>
                <c:pt idx="430">
                  <c:v>34.304300000000339</c:v>
                </c:pt>
                <c:pt idx="431">
                  <c:v>34.304400000000342</c:v>
                </c:pt>
                <c:pt idx="432">
                  <c:v>34.304500000000345</c:v>
                </c:pt>
                <c:pt idx="433">
                  <c:v>34.304600000000349</c:v>
                </c:pt>
                <c:pt idx="434">
                  <c:v>34.304700000000352</c:v>
                </c:pt>
                <c:pt idx="435">
                  <c:v>34.304800000000355</c:v>
                </c:pt>
                <c:pt idx="436">
                  <c:v>34.304900000000359</c:v>
                </c:pt>
                <c:pt idx="437">
                  <c:v>34.305000000000362</c:v>
                </c:pt>
                <c:pt idx="438">
                  <c:v>34.305100000000365</c:v>
                </c:pt>
                <c:pt idx="439">
                  <c:v>34.305200000000369</c:v>
                </c:pt>
                <c:pt idx="440">
                  <c:v>34.305300000000372</c:v>
                </c:pt>
                <c:pt idx="441">
                  <c:v>34.305400000000375</c:v>
                </c:pt>
                <c:pt idx="442">
                  <c:v>34.305500000000379</c:v>
                </c:pt>
                <c:pt idx="443">
                  <c:v>34.305600000000382</c:v>
                </c:pt>
                <c:pt idx="444">
                  <c:v>34.305700000000385</c:v>
                </c:pt>
                <c:pt idx="445">
                  <c:v>34.305800000000389</c:v>
                </c:pt>
                <c:pt idx="446">
                  <c:v>34.305900000000392</c:v>
                </c:pt>
                <c:pt idx="447">
                  <c:v>34.306000000000395</c:v>
                </c:pt>
                <c:pt idx="448">
                  <c:v>34.306100000000399</c:v>
                </c:pt>
                <c:pt idx="449">
                  <c:v>34.306200000000402</c:v>
                </c:pt>
                <c:pt idx="450">
                  <c:v>34.306300000000405</c:v>
                </c:pt>
                <c:pt idx="451">
                  <c:v>34.306400000000409</c:v>
                </c:pt>
                <c:pt idx="452">
                  <c:v>34.306500000000412</c:v>
                </c:pt>
                <c:pt idx="453">
                  <c:v>34.306600000000415</c:v>
                </c:pt>
                <c:pt idx="454">
                  <c:v>34.306700000000419</c:v>
                </c:pt>
                <c:pt idx="455">
                  <c:v>34.306800000000422</c:v>
                </c:pt>
                <c:pt idx="456">
                  <c:v>34.306900000000425</c:v>
                </c:pt>
                <c:pt idx="457">
                  <c:v>34.307000000000428</c:v>
                </c:pt>
                <c:pt idx="458">
                  <c:v>34.307100000000432</c:v>
                </c:pt>
                <c:pt idx="459">
                  <c:v>34.307200000000435</c:v>
                </c:pt>
                <c:pt idx="460">
                  <c:v>34.307300000000438</c:v>
                </c:pt>
                <c:pt idx="461">
                  <c:v>34.307400000000442</c:v>
                </c:pt>
                <c:pt idx="462">
                  <c:v>34.307500000000445</c:v>
                </c:pt>
                <c:pt idx="463">
                  <c:v>34.307600000000448</c:v>
                </c:pt>
                <c:pt idx="464">
                  <c:v>34.307700000000452</c:v>
                </c:pt>
                <c:pt idx="465">
                  <c:v>34.307800000000455</c:v>
                </c:pt>
                <c:pt idx="466">
                  <c:v>34.307900000000458</c:v>
                </c:pt>
                <c:pt idx="467">
                  <c:v>34.308000000000462</c:v>
                </c:pt>
                <c:pt idx="468">
                  <c:v>34.308100000000465</c:v>
                </c:pt>
                <c:pt idx="469">
                  <c:v>34.308200000000468</c:v>
                </c:pt>
                <c:pt idx="470">
                  <c:v>34.308300000000472</c:v>
                </c:pt>
                <c:pt idx="471">
                  <c:v>34.308400000000475</c:v>
                </c:pt>
                <c:pt idx="472">
                  <c:v>34.308500000000478</c:v>
                </c:pt>
                <c:pt idx="473">
                  <c:v>34.308600000000482</c:v>
                </c:pt>
                <c:pt idx="474">
                  <c:v>34.308700000000485</c:v>
                </c:pt>
                <c:pt idx="475">
                  <c:v>34.308800000000488</c:v>
                </c:pt>
                <c:pt idx="476">
                  <c:v>34.308900000000492</c:v>
                </c:pt>
                <c:pt idx="477">
                  <c:v>34.309000000000495</c:v>
                </c:pt>
                <c:pt idx="478">
                  <c:v>34.309100000000498</c:v>
                </c:pt>
                <c:pt idx="479">
                  <c:v>34.309200000000502</c:v>
                </c:pt>
                <c:pt idx="480">
                  <c:v>34.309300000000505</c:v>
                </c:pt>
                <c:pt idx="481">
                  <c:v>34.309400000000508</c:v>
                </c:pt>
                <c:pt idx="482">
                  <c:v>34.309500000000511</c:v>
                </c:pt>
                <c:pt idx="483">
                  <c:v>34.309600000000515</c:v>
                </c:pt>
                <c:pt idx="484">
                  <c:v>34.309700000000518</c:v>
                </c:pt>
                <c:pt idx="485">
                  <c:v>34.309800000000521</c:v>
                </c:pt>
                <c:pt idx="486">
                  <c:v>34.309900000000525</c:v>
                </c:pt>
                <c:pt idx="487">
                  <c:v>34.310000000000528</c:v>
                </c:pt>
                <c:pt idx="488">
                  <c:v>34.310100000000531</c:v>
                </c:pt>
                <c:pt idx="489">
                  <c:v>34.310200000000535</c:v>
                </c:pt>
                <c:pt idx="490">
                  <c:v>34.310300000000538</c:v>
                </c:pt>
                <c:pt idx="491">
                  <c:v>34.310400000000541</c:v>
                </c:pt>
                <c:pt idx="492">
                  <c:v>34.310500000000545</c:v>
                </c:pt>
                <c:pt idx="493">
                  <c:v>34.310600000000548</c:v>
                </c:pt>
                <c:pt idx="494">
                  <c:v>34.310700000000551</c:v>
                </c:pt>
                <c:pt idx="495">
                  <c:v>34.310800000000555</c:v>
                </c:pt>
                <c:pt idx="496">
                  <c:v>34.310900000000558</c:v>
                </c:pt>
                <c:pt idx="497">
                  <c:v>34.311000000000561</c:v>
                </c:pt>
                <c:pt idx="498">
                  <c:v>34.311100000000565</c:v>
                </c:pt>
                <c:pt idx="499">
                  <c:v>34.311200000000568</c:v>
                </c:pt>
                <c:pt idx="500">
                  <c:v>34.311300000000571</c:v>
                </c:pt>
                <c:pt idx="501">
                  <c:v>34.311400000000575</c:v>
                </c:pt>
                <c:pt idx="502">
                  <c:v>34.311500000000578</c:v>
                </c:pt>
                <c:pt idx="503">
                  <c:v>34.311600000000581</c:v>
                </c:pt>
                <c:pt idx="504">
                  <c:v>34.311700000000585</c:v>
                </c:pt>
                <c:pt idx="505">
                  <c:v>34.311800000000588</c:v>
                </c:pt>
                <c:pt idx="506">
                  <c:v>34.311900000000591</c:v>
                </c:pt>
                <c:pt idx="507">
                  <c:v>34.312000000000594</c:v>
                </c:pt>
                <c:pt idx="508">
                  <c:v>34.312100000000598</c:v>
                </c:pt>
                <c:pt idx="509">
                  <c:v>34.312200000000601</c:v>
                </c:pt>
                <c:pt idx="510">
                  <c:v>34.312300000000604</c:v>
                </c:pt>
                <c:pt idx="511">
                  <c:v>34.312400000000608</c:v>
                </c:pt>
                <c:pt idx="512">
                  <c:v>34.312500000000611</c:v>
                </c:pt>
                <c:pt idx="513">
                  <c:v>34.312600000000614</c:v>
                </c:pt>
                <c:pt idx="514">
                  <c:v>34.312700000000618</c:v>
                </c:pt>
                <c:pt idx="515">
                  <c:v>34.312800000000621</c:v>
                </c:pt>
                <c:pt idx="516">
                  <c:v>34.312900000000624</c:v>
                </c:pt>
                <c:pt idx="517">
                  <c:v>34.313000000000628</c:v>
                </c:pt>
                <c:pt idx="518">
                  <c:v>34.313100000000631</c:v>
                </c:pt>
                <c:pt idx="519">
                  <c:v>34.313200000000634</c:v>
                </c:pt>
                <c:pt idx="520">
                  <c:v>34.313300000000638</c:v>
                </c:pt>
                <c:pt idx="521">
                  <c:v>34.313400000000641</c:v>
                </c:pt>
                <c:pt idx="522">
                  <c:v>34.313500000000644</c:v>
                </c:pt>
                <c:pt idx="523">
                  <c:v>34.313600000000648</c:v>
                </c:pt>
                <c:pt idx="524">
                  <c:v>34.313700000000651</c:v>
                </c:pt>
                <c:pt idx="525">
                  <c:v>34.313800000000654</c:v>
                </c:pt>
                <c:pt idx="526">
                  <c:v>34.313900000000658</c:v>
                </c:pt>
                <c:pt idx="527">
                  <c:v>34.314000000000661</c:v>
                </c:pt>
                <c:pt idx="528">
                  <c:v>34.314100000000664</c:v>
                </c:pt>
                <c:pt idx="529">
                  <c:v>34.314200000000668</c:v>
                </c:pt>
                <c:pt idx="530">
                  <c:v>34.314300000000671</c:v>
                </c:pt>
                <c:pt idx="531">
                  <c:v>34.314400000000674</c:v>
                </c:pt>
                <c:pt idx="532">
                  <c:v>34.314500000000677</c:v>
                </c:pt>
                <c:pt idx="533">
                  <c:v>34.314600000000681</c:v>
                </c:pt>
                <c:pt idx="534">
                  <c:v>34.314700000000684</c:v>
                </c:pt>
                <c:pt idx="535">
                  <c:v>34.314800000000687</c:v>
                </c:pt>
                <c:pt idx="536">
                  <c:v>34.314900000000691</c:v>
                </c:pt>
                <c:pt idx="537">
                  <c:v>34.315000000000694</c:v>
                </c:pt>
                <c:pt idx="538">
                  <c:v>34.315100000000697</c:v>
                </c:pt>
                <c:pt idx="539">
                  <c:v>34.315200000000701</c:v>
                </c:pt>
                <c:pt idx="540">
                  <c:v>34.315300000000704</c:v>
                </c:pt>
                <c:pt idx="541">
                  <c:v>34.315400000000707</c:v>
                </c:pt>
                <c:pt idx="542">
                  <c:v>34.315500000000711</c:v>
                </c:pt>
                <c:pt idx="543">
                  <c:v>34.315600000000714</c:v>
                </c:pt>
                <c:pt idx="544">
                  <c:v>34.315700000000717</c:v>
                </c:pt>
                <c:pt idx="545">
                  <c:v>34.315800000000721</c:v>
                </c:pt>
                <c:pt idx="546">
                  <c:v>34.315900000000724</c:v>
                </c:pt>
                <c:pt idx="547">
                  <c:v>34.316000000000727</c:v>
                </c:pt>
                <c:pt idx="548">
                  <c:v>34.316100000000731</c:v>
                </c:pt>
                <c:pt idx="549">
                  <c:v>34.316200000000734</c:v>
                </c:pt>
                <c:pt idx="550">
                  <c:v>34.316300000000737</c:v>
                </c:pt>
                <c:pt idx="551">
                  <c:v>34.316400000000741</c:v>
                </c:pt>
                <c:pt idx="552">
                  <c:v>34.316500000000744</c:v>
                </c:pt>
                <c:pt idx="553">
                  <c:v>34.316600000000747</c:v>
                </c:pt>
                <c:pt idx="554">
                  <c:v>34.31670000000075</c:v>
                </c:pt>
                <c:pt idx="555">
                  <c:v>34.316800000000754</c:v>
                </c:pt>
                <c:pt idx="556">
                  <c:v>34.316900000000757</c:v>
                </c:pt>
                <c:pt idx="557">
                  <c:v>34.31700000000076</c:v>
                </c:pt>
                <c:pt idx="558">
                  <c:v>34.317100000000764</c:v>
                </c:pt>
                <c:pt idx="559">
                  <c:v>34.317200000000767</c:v>
                </c:pt>
                <c:pt idx="560">
                  <c:v>34.31730000000077</c:v>
                </c:pt>
                <c:pt idx="561">
                  <c:v>34.317400000000774</c:v>
                </c:pt>
                <c:pt idx="562">
                  <c:v>34.317500000000777</c:v>
                </c:pt>
                <c:pt idx="563">
                  <c:v>34.31760000000078</c:v>
                </c:pt>
                <c:pt idx="564">
                  <c:v>34.317700000000784</c:v>
                </c:pt>
                <c:pt idx="565">
                  <c:v>34.317800000000787</c:v>
                </c:pt>
                <c:pt idx="566">
                  <c:v>34.31790000000079</c:v>
                </c:pt>
                <c:pt idx="567">
                  <c:v>34.318000000000794</c:v>
                </c:pt>
                <c:pt idx="568">
                  <c:v>34.318100000000797</c:v>
                </c:pt>
                <c:pt idx="569">
                  <c:v>34.3182000000008</c:v>
                </c:pt>
                <c:pt idx="570">
                  <c:v>34.318300000000804</c:v>
                </c:pt>
                <c:pt idx="571">
                  <c:v>34.318400000000807</c:v>
                </c:pt>
                <c:pt idx="572">
                  <c:v>34.31850000000081</c:v>
                </c:pt>
                <c:pt idx="573">
                  <c:v>34.318600000000814</c:v>
                </c:pt>
                <c:pt idx="574">
                  <c:v>34.318700000000817</c:v>
                </c:pt>
                <c:pt idx="575">
                  <c:v>34.31880000000082</c:v>
                </c:pt>
                <c:pt idx="576">
                  <c:v>34.318900000000824</c:v>
                </c:pt>
                <c:pt idx="577">
                  <c:v>34.319000000000827</c:v>
                </c:pt>
                <c:pt idx="578">
                  <c:v>34.31910000000083</c:v>
                </c:pt>
                <c:pt idx="579">
                  <c:v>34.319200000000833</c:v>
                </c:pt>
                <c:pt idx="580">
                  <c:v>34.319300000000837</c:v>
                </c:pt>
                <c:pt idx="581">
                  <c:v>34.31940000000084</c:v>
                </c:pt>
                <c:pt idx="582">
                  <c:v>34.319500000000843</c:v>
                </c:pt>
                <c:pt idx="583">
                  <c:v>34.319600000000847</c:v>
                </c:pt>
                <c:pt idx="584">
                  <c:v>34.31970000000085</c:v>
                </c:pt>
                <c:pt idx="585">
                  <c:v>34.319800000000853</c:v>
                </c:pt>
                <c:pt idx="586">
                  <c:v>34.319900000000857</c:v>
                </c:pt>
                <c:pt idx="587">
                  <c:v>34.32000000000086</c:v>
                </c:pt>
                <c:pt idx="588">
                  <c:v>34.320100000000863</c:v>
                </c:pt>
                <c:pt idx="589">
                  <c:v>34.320200000000867</c:v>
                </c:pt>
                <c:pt idx="590">
                  <c:v>34.32030000000087</c:v>
                </c:pt>
                <c:pt idx="591">
                  <c:v>34.320400000000873</c:v>
                </c:pt>
                <c:pt idx="592">
                  <c:v>34.320500000000877</c:v>
                </c:pt>
                <c:pt idx="593">
                  <c:v>34.32060000000088</c:v>
                </c:pt>
                <c:pt idx="594">
                  <c:v>34.320700000000883</c:v>
                </c:pt>
                <c:pt idx="595">
                  <c:v>34.320800000000887</c:v>
                </c:pt>
                <c:pt idx="596">
                  <c:v>34.32090000000089</c:v>
                </c:pt>
                <c:pt idx="597">
                  <c:v>34.321000000000893</c:v>
                </c:pt>
                <c:pt idx="598">
                  <c:v>34.321100000000897</c:v>
                </c:pt>
                <c:pt idx="599">
                  <c:v>34.3212000000009</c:v>
                </c:pt>
                <c:pt idx="600">
                  <c:v>34.321300000000903</c:v>
                </c:pt>
                <c:pt idx="601">
                  <c:v>34.321400000000907</c:v>
                </c:pt>
                <c:pt idx="602">
                  <c:v>34.32150000000091</c:v>
                </c:pt>
                <c:pt idx="603">
                  <c:v>34.321600000000913</c:v>
                </c:pt>
                <c:pt idx="604">
                  <c:v>34.321700000000916</c:v>
                </c:pt>
                <c:pt idx="605">
                  <c:v>34.32180000000092</c:v>
                </c:pt>
                <c:pt idx="606">
                  <c:v>34.321900000000923</c:v>
                </c:pt>
                <c:pt idx="607">
                  <c:v>34.322000000000926</c:v>
                </c:pt>
                <c:pt idx="608">
                  <c:v>34.32210000000093</c:v>
                </c:pt>
                <c:pt idx="609">
                  <c:v>34.322200000000933</c:v>
                </c:pt>
                <c:pt idx="610">
                  <c:v>34.322300000000936</c:v>
                </c:pt>
                <c:pt idx="611">
                  <c:v>34.32240000000094</c:v>
                </c:pt>
                <c:pt idx="612">
                  <c:v>34.322500000000943</c:v>
                </c:pt>
                <c:pt idx="613">
                  <c:v>34.322600000000946</c:v>
                </c:pt>
                <c:pt idx="614">
                  <c:v>34.32270000000095</c:v>
                </c:pt>
                <c:pt idx="615">
                  <c:v>34.322800000000953</c:v>
                </c:pt>
                <c:pt idx="616">
                  <c:v>34.322900000000956</c:v>
                </c:pt>
                <c:pt idx="617">
                  <c:v>34.32300000000096</c:v>
                </c:pt>
                <c:pt idx="618">
                  <c:v>34.323100000000963</c:v>
                </c:pt>
                <c:pt idx="619">
                  <c:v>34.323200000000966</c:v>
                </c:pt>
                <c:pt idx="620">
                  <c:v>34.32330000000097</c:v>
                </c:pt>
                <c:pt idx="621">
                  <c:v>34.323400000000973</c:v>
                </c:pt>
                <c:pt idx="622">
                  <c:v>34.323500000000976</c:v>
                </c:pt>
                <c:pt idx="623">
                  <c:v>34.32360000000098</c:v>
                </c:pt>
                <c:pt idx="624">
                  <c:v>34.323700000000983</c:v>
                </c:pt>
                <c:pt idx="625">
                  <c:v>34.323800000000986</c:v>
                </c:pt>
                <c:pt idx="626">
                  <c:v>34.32390000000099</c:v>
                </c:pt>
                <c:pt idx="627">
                  <c:v>34.324000000000993</c:v>
                </c:pt>
                <c:pt idx="628">
                  <c:v>34.324100000000996</c:v>
                </c:pt>
                <c:pt idx="629">
                  <c:v>34.324200000000999</c:v>
                </c:pt>
                <c:pt idx="630">
                  <c:v>34.324300000001003</c:v>
                </c:pt>
                <c:pt idx="631">
                  <c:v>34.324400000001006</c:v>
                </c:pt>
                <c:pt idx="632">
                  <c:v>34.324500000001009</c:v>
                </c:pt>
                <c:pt idx="633">
                  <c:v>34.324600000001013</c:v>
                </c:pt>
                <c:pt idx="634">
                  <c:v>34.324700000001016</c:v>
                </c:pt>
                <c:pt idx="635">
                  <c:v>34.324800000001019</c:v>
                </c:pt>
                <c:pt idx="636">
                  <c:v>34.324900000001023</c:v>
                </c:pt>
                <c:pt idx="637">
                  <c:v>34.325000000001026</c:v>
                </c:pt>
                <c:pt idx="638">
                  <c:v>34.325100000001029</c:v>
                </c:pt>
                <c:pt idx="639">
                  <c:v>34.325200000001033</c:v>
                </c:pt>
                <c:pt idx="640">
                  <c:v>34.325300000001036</c:v>
                </c:pt>
                <c:pt idx="641">
                  <c:v>34.325400000001039</c:v>
                </c:pt>
                <c:pt idx="642">
                  <c:v>34.325500000001043</c:v>
                </c:pt>
                <c:pt idx="643">
                  <c:v>34.325600000001046</c:v>
                </c:pt>
                <c:pt idx="644">
                  <c:v>34.325700000001049</c:v>
                </c:pt>
                <c:pt idx="645">
                  <c:v>34.325800000001053</c:v>
                </c:pt>
                <c:pt idx="646">
                  <c:v>34.325900000001056</c:v>
                </c:pt>
                <c:pt idx="647">
                  <c:v>34.326000000001059</c:v>
                </c:pt>
                <c:pt idx="648">
                  <c:v>34.326100000001063</c:v>
                </c:pt>
                <c:pt idx="649">
                  <c:v>34.326200000001066</c:v>
                </c:pt>
                <c:pt idx="650">
                  <c:v>34.326300000001069</c:v>
                </c:pt>
                <c:pt idx="651">
                  <c:v>34.326400000001072</c:v>
                </c:pt>
                <c:pt idx="652">
                  <c:v>34.326500000001076</c:v>
                </c:pt>
                <c:pt idx="653">
                  <c:v>34.326600000001079</c:v>
                </c:pt>
                <c:pt idx="654">
                  <c:v>34.326700000001082</c:v>
                </c:pt>
                <c:pt idx="655">
                  <c:v>34.326800000001086</c:v>
                </c:pt>
                <c:pt idx="656">
                  <c:v>34.326900000001089</c:v>
                </c:pt>
                <c:pt idx="657">
                  <c:v>34.327000000001092</c:v>
                </c:pt>
                <c:pt idx="658">
                  <c:v>34.327100000001096</c:v>
                </c:pt>
                <c:pt idx="659">
                  <c:v>34.327200000001099</c:v>
                </c:pt>
                <c:pt idx="660">
                  <c:v>34.327300000001102</c:v>
                </c:pt>
                <c:pt idx="661">
                  <c:v>34.327400000001106</c:v>
                </c:pt>
                <c:pt idx="662">
                  <c:v>34.327500000001109</c:v>
                </c:pt>
                <c:pt idx="663">
                  <c:v>34.327600000001112</c:v>
                </c:pt>
                <c:pt idx="664">
                  <c:v>34.327700000001116</c:v>
                </c:pt>
                <c:pt idx="665">
                  <c:v>34.327800000001119</c:v>
                </c:pt>
                <c:pt idx="666">
                  <c:v>34.327900000001122</c:v>
                </c:pt>
                <c:pt idx="667">
                  <c:v>34.328000000001126</c:v>
                </c:pt>
                <c:pt idx="668">
                  <c:v>34.328100000001129</c:v>
                </c:pt>
                <c:pt idx="669">
                  <c:v>34.328200000001132</c:v>
                </c:pt>
                <c:pt idx="670">
                  <c:v>34.328300000001136</c:v>
                </c:pt>
                <c:pt idx="671">
                  <c:v>34.328400000001139</c:v>
                </c:pt>
                <c:pt idx="672">
                  <c:v>34.328500000001142</c:v>
                </c:pt>
                <c:pt idx="673">
                  <c:v>34.328600000001146</c:v>
                </c:pt>
                <c:pt idx="674">
                  <c:v>34.328700000001149</c:v>
                </c:pt>
                <c:pt idx="675">
                  <c:v>34.328800000001152</c:v>
                </c:pt>
                <c:pt idx="676">
                  <c:v>34.328900000001155</c:v>
                </c:pt>
                <c:pt idx="677">
                  <c:v>34.329000000001159</c:v>
                </c:pt>
                <c:pt idx="678">
                  <c:v>34.329100000001162</c:v>
                </c:pt>
                <c:pt idx="679">
                  <c:v>34.329200000001165</c:v>
                </c:pt>
                <c:pt idx="680">
                  <c:v>34.329300000001169</c:v>
                </c:pt>
                <c:pt idx="681">
                  <c:v>34.329400000001172</c:v>
                </c:pt>
                <c:pt idx="682">
                  <c:v>34.329500000001175</c:v>
                </c:pt>
                <c:pt idx="683">
                  <c:v>34.329600000001179</c:v>
                </c:pt>
                <c:pt idx="684">
                  <c:v>34.329700000001182</c:v>
                </c:pt>
                <c:pt idx="685">
                  <c:v>34.329800000001185</c:v>
                </c:pt>
                <c:pt idx="686">
                  <c:v>34.329900000001189</c:v>
                </c:pt>
                <c:pt idx="687">
                  <c:v>34.330000000001192</c:v>
                </c:pt>
                <c:pt idx="688">
                  <c:v>34.330100000001195</c:v>
                </c:pt>
                <c:pt idx="689">
                  <c:v>34.330200000001199</c:v>
                </c:pt>
                <c:pt idx="690">
                  <c:v>34.330300000001202</c:v>
                </c:pt>
                <c:pt idx="691">
                  <c:v>34.330400000001205</c:v>
                </c:pt>
                <c:pt idx="692">
                  <c:v>34.330500000001209</c:v>
                </c:pt>
                <c:pt idx="693">
                  <c:v>34.330600000001212</c:v>
                </c:pt>
                <c:pt idx="694">
                  <c:v>34.330700000001215</c:v>
                </c:pt>
                <c:pt idx="695">
                  <c:v>34.330800000001219</c:v>
                </c:pt>
                <c:pt idx="696">
                  <c:v>34.330900000001222</c:v>
                </c:pt>
                <c:pt idx="697">
                  <c:v>34.331000000001225</c:v>
                </c:pt>
                <c:pt idx="698">
                  <c:v>34.331100000001229</c:v>
                </c:pt>
                <c:pt idx="699">
                  <c:v>34.331200000001232</c:v>
                </c:pt>
                <c:pt idx="700">
                  <c:v>34.331300000001235</c:v>
                </c:pt>
                <c:pt idx="701">
                  <c:v>34.331400000001238</c:v>
                </c:pt>
                <c:pt idx="702">
                  <c:v>34.331500000001242</c:v>
                </c:pt>
                <c:pt idx="703">
                  <c:v>34.331600000001245</c:v>
                </c:pt>
                <c:pt idx="704">
                  <c:v>34.331700000001248</c:v>
                </c:pt>
                <c:pt idx="705">
                  <c:v>34.331800000001252</c:v>
                </c:pt>
                <c:pt idx="706">
                  <c:v>34.331900000001255</c:v>
                </c:pt>
                <c:pt idx="707">
                  <c:v>34.332000000001258</c:v>
                </c:pt>
                <c:pt idx="708">
                  <c:v>34.332100000001262</c:v>
                </c:pt>
                <c:pt idx="709">
                  <c:v>34.332200000001265</c:v>
                </c:pt>
                <c:pt idx="710">
                  <c:v>34.332300000001268</c:v>
                </c:pt>
                <c:pt idx="711">
                  <c:v>34.332400000001272</c:v>
                </c:pt>
                <c:pt idx="712">
                  <c:v>34.332500000001275</c:v>
                </c:pt>
                <c:pt idx="713">
                  <c:v>34.332600000001278</c:v>
                </c:pt>
                <c:pt idx="714">
                  <c:v>34.332700000001282</c:v>
                </c:pt>
                <c:pt idx="715">
                  <c:v>34.332800000001285</c:v>
                </c:pt>
                <c:pt idx="716">
                  <c:v>34.332900000001288</c:v>
                </c:pt>
                <c:pt idx="717">
                  <c:v>34.333000000001292</c:v>
                </c:pt>
                <c:pt idx="718">
                  <c:v>34.333100000001295</c:v>
                </c:pt>
                <c:pt idx="719">
                  <c:v>34.333200000001298</c:v>
                </c:pt>
                <c:pt idx="720">
                  <c:v>34.333300000001302</c:v>
                </c:pt>
                <c:pt idx="721">
                  <c:v>34.333400000001305</c:v>
                </c:pt>
                <c:pt idx="722">
                  <c:v>34.333500000001308</c:v>
                </c:pt>
                <c:pt idx="723">
                  <c:v>34.333600000001312</c:v>
                </c:pt>
                <c:pt idx="724">
                  <c:v>34.333700000001315</c:v>
                </c:pt>
                <c:pt idx="725">
                  <c:v>34.333800000001318</c:v>
                </c:pt>
                <c:pt idx="726">
                  <c:v>34.333900000001321</c:v>
                </c:pt>
                <c:pt idx="727">
                  <c:v>34.334000000001325</c:v>
                </c:pt>
                <c:pt idx="728">
                  <c:v>34.334100000001328</c:v>
                </c:pt>
                <c:pt idx="729">
                  <c:v>34.334200000001331</c:v>
                </c:pt>
                <c:pt idx="730">
                  <c:v>34.334300000001335</c:v>
                </c:pt>
                <c:pt idx="731">
                  <c:v>34.334400000001338</c:v>
                </c:pt>
                <c:pt idx="732">
                  <c:v>34.334500000001341</c:v>
                </c:pt>
                <c:pt idx="733">
                  <c:v>34.334600000001345</c:v>
                </c:pt>
                <c:pt idx="734">
                  <c:v>34.334700000001348</c:v>
                </c:pt>
                <c:pt idx="735">
                  <c:v>34.334800000001351</c:v>
                </c:pt>
                <c:pt idx="736">
                  <c:v>34.334900000001355</c:v>
                </c:pt>
                <c:pt idx="737">
                  <c:v>34.335000000001358</c:v>
                </c:pt>
                <c:pt idx="738">
                  <c:v>34.335100000001361</c:v>
                </c:pt>
                <c:pt idx="739">
                  <c:v>34.335200000001365</c:v>
                </c:pt>
                <c:pt idx="740">
                  <c:v>34.335300000001368</c:v>
                </c:pt>
                <c:pt idx="741">
                  <c:v>34.335400000001371</c:v>
                </c:pt>
                <c:pt idx="742">
                  <c:v>34.335500000001375</c:v>
                </c:pt>
                <c:pt idx="743">
                  <c:v>34.335600000001378</c:v>
                </c:pt>
                <c:pt idx="744">
                  <c:v>34.335700000001381</c:v>
                </c:pt>
                <c:pt idx="745">
                  <c:v>34.335800000001385</c:v>
                </c:pt>
                <c:pt idx="746">
                  <c:v>34.335900000001388</c:v>
                </c:pt>
                <c:pt idx="747">
                  <c:v>34.336000000001391</c:v>
                </c:pt>
                <c:pt idx="748">
                  <c:v>34.336100000001395</c:v>
                </c:pt>
                <c:pt idx="749">
                  <c:v>34.336200000001398</c:v>
                </c:pt>
                <c:pt idx="750">
                  <c:v>34.336300000001401</c:v>
                </c:pt>
                <c:pt idx="751">
                  <c:v>34.336400000001404</c:v>
                </c:pt>
                <c:pt idx="752">
                  <c:v>34.336500000001408</c:v>
                </c:pt>
                <c:pt idx="753">
                  <c:v>34.336600000001411</c:v>
                </c:pt>
                <c:pt idx="754">
                  <c:v>34.336700000001414</c:v>
                </c:pt>
                <c:pt idx="755">
                  <c:v>34.336800000001418</c:v>
                </c:pt>
                <c:pt idx="756">
                  <c:v>34.336900000001421</c:v>
                </c:pt>
                <c:pt idx="757">
                  <c:v>34.337000000001424</c:v>
                </c:pt>
                <c:pt idx="758">
                  <c:v>34.337100000001428</c:v>
                </c:pt>
                <c:pt idx="759">
                  <c:v>34.337200000001431</c:v>
                </c:pt>
                <c:pt idx="760">
                  <c:v>34.337300000001434</c:v>
                </c:pt>
                <c:pt idx="761">
                  <c:v>34.337400000001438</c:v>
                </c:pt>
                <c:pt idx="762">
                  <c:v>34.337500000001441</c:v>
                </c:pt>
                <c:pt idx="763">
                  <c:v>34.337600000001444</c:v>
                </c:pt>
                <c:pt idx="764">
                  <c:v>34.337700000001448</c:v>
                </c:pt>
                <c:pt idx="765">
                  <c:v>34.337800000001451</c:v>
                </c:pt>
                <c:pt idx="766">
                  <c:v>34.337900000001454</c:v>
                </c:pt>
                <c:pt idx="767">
                  <c:v>34.338000000001458</c:v>
                </c:pt>
                <c:pt idx="768">
                  <c:v>34.338100000001461</c:v>
                </c:pt>
                <c:pt idx="769">
                  <c:v>34.338200000001464</c:v>
                </c:pt>
                <c:pt idx="770">
                  <c:v>34.338300000001468</c:v>
                </c:pt>
                <c:pt idx="771">
                  <c:v>34.338400000001471</c:v>
                </c:pt>
                <c:pt idx="772">
                  <c:v>34.338500000001474</c:v>
                </c:pt>
                <c:pt idx="773">
                  <c:v>34.338600000001477</c:v>
                </c:pt>
                <c:pt idx="774">
                  <c:v>34.338700000001481</c:v>
                </c:pt>
                <c:pt idx="775">
                  <c:v>34.338800000001484</c:v>
                </c:pt>
                <c:pt idx="776">
                  <c:v>34.338900000001487</c:v>
                </c:pt>
                <c:pt idx="777">
                  <c:v>34.339000000001491</c:v>
                </c:pt>
                <c:pt idx="778">
                  <c:v>34.339100000001494</c:v>
                </c:pt>
                <c:pt idx="779">
                  <c:v>34.339200000001497</c:v>
                </c:pt>
                <c:pt idx="780">
                  <c:v>34.339300000001501</c:v>
                </c:pt>
                <c:pt idx="781">
                  <c:v>34.339400000001504</c:v>
                </c:pt>
                <c:pt idx="782">
                  <c:v>34.339500000001507</c:v>
                </c:pt>
                <c:pt idx="783">
                  <c:v>34.339600000001511</c:v>
                </c:pt>
                <c:pt idx="784">
                  <c:v>34.339700000001514</c:v>
                </c:pt>
                <c:pt idx="785">
                  <c:v>34.339800000001517</c:v>
                </c:pt>
                <c:pt idx="786">
                  <c:v>34.339900000001521</c:v>
                </c:pt>
                <c:pt idx="787">
                  <c:v>34.340000000001524</c:v>
                </c:pt>
                <c:pt idx="788">
                  <c:v>34.340100000001527</c:v>
                </c:pt>
                <c:pt idx="789">
                  <c:v>34.340200000001531</c:v>
                </c:pt>
                <c:pt idx="790">
                  <c:v>34.340300000001534</c:v>
                </c:pt>
                <c:pt idx="791">
                  <c:v>34.340400000001537</c:v>
                </c:pt>
                <c:pt idx="792">
                  <c:v>34.340500000001541</c:v>
                </c:pt>
                <c:pt idx="793">
                  <c:v>34.340600000001544</c:v>
                </c:pt>
                <c:pt idx="794">
                  <c:v>34.340700000001547</c:v>
                </c:pt>
                <c:pt idx="795">
                  <c:v>34.340800000001551</c:v>
                </c:pt>
                <c:pt idx="796">
                  <c:v>34.340900000001554</c:v>
                </c:pt>
                <c:pt idx="797">
                  <c:v>34.341000000001557</c:v>
                </c:pt>
                <c:pt idx="798">
                  <c:v>34.34110000000156</c:v>
                </c:pt>
                <c:pt idx="799">
                  <c:v>34.341200000001564</c:v>
                </c:pt>
                <c:pt idx="800">
                  <c:v>34.341300000001567</c:v>
                </c:pt>
                <c:pt idx="801">
                  <c:v>34.34140000000157</c:v>
                </c:pt>
                <c:pt idx="802">
                  <c:v>34.341500000001574</c:v>
                </c:pt>
                <c:pt idx="803">
                  <c:v>34.341600000001577</c:v>
                </c:pt>
                <c:pt idx="804">
                  <c:v>34.34170000000158</c:v>
                </c:pt>
                <c:pt idx="805">
                  <c:v>34.341800000001584</c:v>
                </c:pt>
                <c:pt idx="806">
                  <c:v>34.341900000001587</c:v>
                </c:pt>
                <c:pt idx="807">
                  <c:v>34.34200000000159</c:v>
                </c:pt>
                <c:pt idx="808">
                  <c:v>34.342100000001594</c:v>
                </c:pt>
                <c:pt idx="809">
                  <c:v>34.342200000001597</c:v>
                </c:pt>
                <c:pt idx="810">
                  <c:v>34.3423000000016</c:v>
                </c:pt>
                <c:pt idx="811">
                  <c:v>34.342400000001604</c:v>
                </c:pt>
                <c:pt idx="812">
                  <c:v>34.342500000001607</c:v>
                </c:pt>
                <c:pt idx="813">
                  <c:v>34.34260000000161</c:v>
                </c:pt>
                <c:pt idx="814">
                  <c:v>34.342700000001614</c:v>
                </c:pt>
                <c:pt idx="815">
                  <c:v>34.342800000001617</c:v>
                </c:pt>
                <c:pt idx="816">
                  <c:v>34.34290000000162</c:v>
                </c:pt>
                <c:pt idx="817">
                  <c:v>34.343000000001624</c:v>
                </c:pt>
                <c:pt idx="818">
                  <c:v>34.343100000001627</c:v>
                </c:pt>
                <c:pt idx="819">
                  <c:v>34.34320000000163</c:v>
                </c:pt>
                <c:pt idx="820">
                  <c:v>34.343300000001634</c:v>
                </c:pt>
                <c:pt idx="821">
                  <c:v>34.343400000001637</c:v>
                </c:pt>
                <c:pt idx="822">
                  <c:v>34.34350000000164</c:v>
                </c:pt>
                <c:pt idx="823">
                  <c:v>34.343600000001643</c:v>
                </c:pt>
                <c:pt idx="824">
                  <c:v>34.343700000001647</c:v>
                </c:pt>
                <c:pt idx="825">
                  <c:v>34.34380000000165</c:v>
                </c:pt>
                <c:pt idx="826">
                  <c:v>34.343900000001653</c:v>
                </c:pt>
                <c:pt idx="827">
                  <c:v>34.344000000001657</c:v>
                </c:pt>
                <c:pt idx="828">
                  <c:v>34.34410000000166</c:v>
                </c:pt>
                <c:pt idx="829">
                  <c:v>34.344200000001663</c:v>
                </c:pt>
                <c:pt idx="830">
                  <c:v>34.344300000001667</c:v>
                </c:pt>
                <c:pt idx="831">
                  <c:v>34.34440000000167</c:v>
                </c:pt>
                <c:pt idx="832">
                  <c:v>34.344500000001673</c:v>
                </c:pt>
                <c:pt idx="833">
                  <c:v>34.344600000001677</c:v>
                </c:pt>
                <c:pt idx="834">
                  <c:v>34.34470000000168</c:v>
                </c:pt>
                <c:pt idx="835">
                  <c:v>34.344800000001683</c:v>
                </c:pt>
                <c:pt idx="836">
                  <c:v>34.344900000001687</c:v>
                </c:pt>
                <c:pt idx="837">
                  <c:v>34.34500000000169</c:v>
                </c:pt>
                <c:pt idx="838">
                  <c:v>34.345100000001693</c:v>
                </c:pt>
                <c:pt idx="839">
                  <c:v>34.345200000001697</c:v>
                </c:pt>
                <c:pt idx="840">
                  <c:v>34.3453000000017</c:v>
                </c:pt>
                <c:pt idx="841">
                  <c:v>34.345400000001703</c:v>
                </c:pt>
                <c:pt idx="842">
                  <c:v>34.345500000001707</c:v>
                </c:pt>
                <c:pt idx="843">
                  <c:v>34.34560000000171</c:v>
                </c:pt>
                <c:pt idx="844">
                  <c:v>34.345700000001713</c:v>
                </c:pt>
                <c:pt idx="845">
                  <c:v>34.345800000001717</c:v>
                </c:pt>
                <c:pt idx="846">
                  <c:v>34.34590000000172</c:v>
                </c:pt>
                <c:pt idx="847">
                  <c:v>34.346000000001723</c:v>
                </c:pt>
                <c:pt idx="848">
                  <c:v>34.346100000001726</c:v>
                </c:pt>
                <c:pt idx="849">
                  <c:v>34.34620000000173</c:v>
                </c:pt>
                <c:pt idx="850">
                  <c:v>34.346300000001733</c:v>
                </c:pt>
                <c:pt idx="851">
                  <c:v>34.346400000001736</c:v>
                </c:pt>
                <c:pt idx="852">
                  <c:v>34.34650000000174</c:v>
                </c:pt>
                <c:pt idx="853">
                  <c:v>34.346600000001743</c:v>
                </c:pt>
                <c:pt idx="854">
                  <c:v>34.346700000001746</c:v>
                </c:pt>
                <c:pt idx="855">
                  <c:v>34.34680000000175</c:v>
                </c:pt>
                <c:pt idx="856">
                  <c:v>34.346900000001753</c:v>
                </c:pt>
                <c:pt idx="857">
                  <c:v>34.347000000001756</c:v>
                </c:pt>
                <c:pt idx="858">
                  <c:v>34.34710000000176</c:v>
                </c:pt>
                <c:pt idx="859">
                  <c:v>34.347200000001763</c:v>
                </c:pt>
                <c:pt idx="860">
                  <c:v>34.347300000001766</c:v>
                </c:pt>
                <c:pt idx="861">
                  <c:v>34.34740000000177</c:v>
                </c:pt>
                <c:pt idx="862">
                  <c:v>34.347500000001773</c:v>
                </c:pt>
                <c:pt idx="863">
                  <c:v>34.347600000001776</c:v>
                </c:pt>
                <c:pt idx="864">
                  <c:v>34.34770000000178</c:v>
                </c:pt>
                <c:pt idx="865">
                  <c:v>34.347800000001783</c:v>
                </c:pt>
                <c:pt idx="866">
                  <c:v>34.347900000001786</c:v>
                </c:pt>
                <c:pt idx="867">
                  <c:v>34.34800000000179</c:v>
                </c:pt>
                <c:pt idx="868">
                  <c:v>34.348100000001793</c:v>
                </c:pt>
                <c:pt idx="869">
                  <c:v>34.348200000001796</c:v>
                </c:pt>
                <c:pt idx="870">
                  <c:v>34.3483000000018</c:v>
                </c:pt>
                <c:pt idx="871">
                  <c:v>34.348400000001803</c:v>
                </c:pt>
                <c:pt idx="872">
                  <c:v>34.348500000001806</c:v>
                </c:pt>
                <c:pt idx="873">
                  <c:v>34.348600000001809</c:v>
                </c:pt>
                <c:pt idx="874">
                  <c:v>34.348700000001813</c:v>
                </c:pt>
                <c:pt idx="875">
                  <c:v>34.348800000001816</c:v>
                </c:pt>
                <c:pt idx="876">
                  <c:v>34.348900000001819</c:v>
                </c:pt>
                <c:pt idx="877">
                  <c:v>34.349000000001823</c:v>
                </c:pt>
                <c:pt idx="878">
                  <c:v>34.349100000001826</c:v>
                </c:pt>
                <c:pt idx="879">
                  <c:v>34.349200000001829</c:v>
                </c:pt>
                <c:pt idx="880">
                  <c:v>34.349300000001833</c:v>
                </c:pt>
                <c:pt idx="881">
                  <c:v>34.349400000001836</c:v>
                </c:pt>
                <c:pt idx="882">
                  <c:v>34.349500000001839</c:v>
                </c:pt>
                <c:pt idx="883">
                  <c:v>34.349600000001843</c:v>
                </c:pt>
                <c:pt idx="884">
                  <c:v>34.349700000001846</c:v>
                </c:pt>
                <c:pt idx="885">
                  <c:v>34.349800000001849</c:v>
                </c:pt>
                <c:pt idx="886">
                  <c:v>34.349900000001853</c:v>
                </c:pt>
                <c:pt idx="887">
                  <c:v>34.350000000001856</c:v>
                </c:pt>
                <c:pt idx="888">
                  <c:v>34.350100000001859</c:v>
                </c:pt>
                <c:pt idx="889">
                  <c:v>34.350200000001863</c:v>
                </c:pt>
                <c:pt idx="890">
                  <c:v>34.350300000001866</c:v>
                </c:pt>
                <c:pt idx="891">
                  <c:v>34.350400000001869</c:v>
                </c:pt>
                <c:pt idx="892">
                  <c:v>34.350500000001873</c:v>
                </c:pt>
                <c:pt idx="893">
                  <c:v>34.350600000001876</c:v>
                </c:pt>
                <c:pt idx="894">
                  <c:v>34.350700000001879</c:v>
                </c:pt>
                <c:pt idx="895">
                  <c:v>34.350800000001882</c:v>
                </c:pt>
                <c:pt idx="896">
                  <c:v>34.350900000001886</c:v>
                </c:pt>
                <c:pt idx="897">
                  <c:v>34.351000000001889</c:v>
                </c:pt>
                <c:pt idx="898">
                  <c:v>34.351100000001892</c:v>
                </c:pt>
                <c:pt idx="899">
                  <c:v>34.351200000001896</c:v>
                </c:pt>
                <c:pt idx="900">
                  <c:v>34.351300000001899</c:v>
                </c:pt>
                <c:pt idx="901">
                  <c:v>34.351400000001902</c:v>
                </c:pt>
                <c:pt idx="902">
                  <c:v>34.351500000001906</c:v>
                </c:pt>
                <c:pt idx="903">
                  <c:v>34.351600000001909</c:v>
                </c:pt>
                <c:pt idx="904">
                  <c:v>34.351700000001912</c:v>
                </c:pt>
                <c:pt idx="905">
                  <c:v>34.351800000001916</c:v>
                </c:pt>
                <c:pt idx="906">
                  <c:v>34.351900000001919</c:v>
                </c:pt>
                <c:pt idx="907">
                  <c:v>34.352000000001922</c:v>
                </c:pt>
                <c:pt idx="908">
                  <c:v>34.352100000001926</c:v>
                </c:pt>
                <c:pt idx="909">
                  <c:v>34.352200000001929</c:v>
                </c:pt>
                <c:pt idx="910">
                  <c:v>34.352300000001932</c:v>
                </c:pt>
                <c:pt idx="911">
                  <c:v>34.352400000001936</c:v>
                </c:pt>
                <c:pt idx="912">
                  <c:v>34.352500000001939</c:v>
                </c:pt>
                <c:pt idx="913">
                  <c:v>34.352600000001942</c:v>
                </c:pt>
                <c:pt idx="914">
                  <c:v>34.352700000001946</c:v>
                </c:pt>
                <c:pt idx="915">
                  <c:v>34.352800000001949</c:v>
                </c:pt>
                <c:pt idx="916">
                  <c:v>34.352900000001952</c:v>
                </c:pt>
                <c:pt idx="917">
                  <c:v>34.353000000001956</c:v>
                </c:pt>
                <c:pt idx="918">
                  <c:v>34.353100000001959</c:v>
                </c:pt>
                <c:pt idx="919">
                  <c:v>34.353200000001962</c:v>
                </c:pt>
                <c:pt idx="920">
                  <c:v>34.353300000001965</c:v>
                </c:pt>
                <c:pt idx="921">
                  <c:v>34.353400000001969</c:v>
                </c:pt>
                <c:pt idx="922">
                  <c:v>34.353500000001972</c:v>
                </c:pt>
                <c:pt idx="923">
                  <c:v>34.353600000001975</c:v>
                </c:pt>
                <c:pt idx="924">
                  <c:v>34.353700000001979</c:v>
                </c:pt>
                <c:pt idx="925">
                  <c:v>34.353800000001982</c:v>
                </c:pt>
                <c:pt idx="926">
                  <c:v>34.353900000001985</c:v>
                </c:pt>
                <c:pt idx="927">
                  <c:v>34.354000000001989</c:v>
                </c:pt>
                <c:pt idx="928">
                  <c:v>34.354100000001992</c:v>
                </c:pt>
                <c:pt idx="929">
                  <c:v>34.354200000001995</c:v>
                </c:pt>
                <c:pt idx="930">
                  <c:v>34.354300000001999</c:v>
                </c:pt>
                <c:pt idx="931">
                  <c:v>34.354400000002002</c:v>
                </c:pt>
                <c:pt idx="932">
                  <c:v>34.354500000002005</c:v>
                </c:pt>
                <c:pt idx="933">
                  <c:v>34.354600000002009</c:v>
                </c:pt>
                <c:pt idx="934">
                  <c:v>34.354700000002012</c:v>
                </c:pt>
                <c:pt idx="935">
                  <c:v>34.354800000002015</c:v>
                </c:pt>
                <c:pt idx="936">
                  <c:v>34.354900000002019</c:v>
                </c:pt>
                <c:pt idx="937">
                  <c:v>34.355000000002022</c:v>
                </c:pt>
                <c:pt idx="938">
                  <c:v>34.355100000002025</c:v>
                </c:pt>
                <c:pt idx="939">
                  <c:v>34.355200000002029</c:v>
                </c:pt>
                <c:pt idx="940">
                  <c:v>34.355300000002032</c:v>
                </c:pt>
                <c:pt idx="941">
                  <c:v>34.355400000002035</c:v>
                </c:pt>
                <c:pt idx="942">
                  <c:v>34.355500000002039</c:v>
                </c:pt>
                <c:pt idx="943">
                  <c:v>34.355600000002042</c:v>
                </c:pt>
                <c:pt idx="944">
                  <c:v>34.355700000002045</c:v>
                </c:pt>
                <c:pt idx="945">
                  <c:v>34.355800000002048</c:v>
                </c:pt>
                <c:pt idx="946">
                  <c:v>34.355900000002052</c:v>
                </c:pt>
                <c:pt idx="947">
                  <c:v>34.356000000002055</c:v>
                </c:pt>
                <c:pt idx="948">
                  <c:v>34.356100000002058</c:v>
                </c:pt>
                <c:pt idx="949">
                  <c:v>34.356200000002062</c:v>
                </c:pt>
                <c:pt idx="950">
                  <c:v>34.356300000002065</c:v>
                </c:pt>
                <c:pt idx="951">
                  <c:v>34.356400000002068</c:v>
                </c:pt>
                <c:pt idx="952">
                  <c:v>34.356500000002072</c:v>
                </c:pt>
                <c:pt idx="953">
                  <c:v>34.356600000002075</c:v>
                </c:pt>
                <c:pt idx="954">
                  <c:v>34.356700000002078</c:v>
                </c:pt>
                <c:pt idx="955">
                  <c:v>34.356800000002082</c:v>
                </c:pt>
                <c:pt idx="956">
                  <c:v>34.356900000002085</c:v>
                </c:pt>
                <c:pt idx="957">
                  <c:v>34.357000000002088</c:v>
                </c:pt>
                <c:pt idx="958">
                  <c:v>34.357100000002092</c:v>
                </c:pt>
                <c:pt idx="959">
                  <c:v>34.357200000002095</c:v>
                </c:pt>
                <c:pt idx="960">
                  <c:v>34.357300000002098</c:v>
                </c:pt>
                <c:pt idx="961">
                  <c:v>34.357400000002102</c:v>
                </c:pt>
                <c:pt idx="962">
                  <c:v>34.357500000002105</c:v>
                </c:pt>
                <c:pt idx="963">
                  <c:v>34.357600000002108</c:v>
                </c:pt>
                <c:pt idx="964">
                  <c:v>34.357700000002112</c:v>
                </c:pt>
                <c:pt idx="965">
                  <c:v>34.357800000002115</c:v>
                </c:pt>
                <c:pt idx="966">
                  <c:v>34.357900000002118</c:v>
                </c:pt>
                <c:pt idx="967">
                  <c:v>34.358000000002122</c:v>
                </c:pt>
                <c:pt idx="968">
                  <c:v>34.358100000002125</c:v>
                </c:pt>
                <c:pt idx="969">
                  <c:v>34.358200000002128</c:v>
                </c:pt>
                <c:pt idx="970">
                  <c:v>34.358300000002131</c:v>
                </c:pt>
                <c:pt idx="971">
                  <c:v>34.358400000002135</c:v>
                </c:pt>
                <c:pt idx="972">
                  <c:v>34.358500000002138</c:v>
                </c:pt>
                <c:pt idx="973">
                  <c:v>34.358600000002141</c:v>
                </c:pt>
                <c:pt idx="974">
                  <c:v>34.358700000002145</c:v>
                </c:pt>
                <c:pt idx="975">
                  <c:v>34.358800000002148</c:v>
                </c:pt>
                <c:pt idx="976">
                  <c:v>34.358900000002151</c:v>
                </c:pt>
                <c:pt idx="977">
                  <c:v>34.359000000002155</c:v>
                </c:pt>
                <c:pt idx="978">
                  <c:v>34.359100000002158</c:v>
                </c:pt>
                <c:pt idx="979">
                  <c:v>34.359200000002161</c:v>
                </c:pt>
                <c:pt idx="980">
                  <c:v>34.359300000002165</c:v>
                </c:pt>
                <c:pt idx="981">
                  <c:v>34.359400000002168</c:v>
                </c:pt>
                <c:pt idx="982">
                  <c:v>34.359500000002171</c:v>
                </c:pt>
                <c:pt idx="983">
                  <c:v>34.359600000002175</c:v>
                </c:pt>
                <c:pt idx="984">
                  <c:v>34.359700000002178</c:v>
                </c:pt>
                <c:pt idx="985">
                  <c:v>34.359800000002181</c:v>
                </c:pt>
                <c:pt idx="986">
                  <c:v>34.359900000002185</c:v>
                </c:pt>
                <c:pt idx="987">
                  <c:v>34.360000000002188</c:v>
                </c:pt>
                <c:pt idx="988">
                  <c:v>34.360100000002191</c:v>
                </c:pt>
                <c:pt idx="989">
                  <c:v>34.360200000002195</c:v>
                </c:pt>
                <c:pt idx="990">
                  <c:v>34.360300000002198</c:v>
                </c:pt>
                <c:pt idx="991">
                  <c:v>34.360400000002201</c:v>
                </c:pt>
                <c:pt idx="992">
                  <c:v>34.360500000002205</c:v>
                </c:pt>
                <c:pt idx="993">
                  <c:v>34.360600000002208</c:v>
                </c:pt>
                <c:pt idx="994">
                  <c:v>34.360700000002211</c:v>
                </c:pt>
                <c:pt idx="995">
                  <c:v>34.360800000002214</c:v>
                </c:pt>
                <c:pt idx="996">
                  <c:v>34.360900000002218</c:v>
                </c:pt>
                <c:pt idx="997">
                  <c:v>34.361000000002221</c:v>
                </c:pt>
                <c:pt idx="998">
                  <c:v>34.361100000002224</c:v>
                </c:pt>
                <c:pt idx="999">
                  <c:v>34.361200000002228</c:v>
                </c:pt>
                <c:pt idx="1000">
                  <c:v>34.361300000002231</c:v>
                </c:pt>
              </c:numCache>
            </c:numRef>
          </c:xVal>
          <c:yVal>
            <c:numRef>
              <c:f>Calculs!$K$4:$K$1004</c:f>
              <c:numCache>
                <c:formatCode>0.00</c:formatCode>
                <c:ptCount val="1001"/>
                <c:pt idx="0">
                  <c:v>580.84077273287357</c:v>
                </c:pt>
                <c:pt idx="1">
                  <c:v>582.36824916612352</c:v>
                </c:pt>
                <c:pt idx="2">
                  <c:v>583.8931024736155</c:v>
                </c:pt>
                <c:pt idx="3">
                  <c:v>585.41533854250395</c:v>
                </c:pt>
                <c:pt idx="4">
                  <c:v>586.93496323521799</c:v>
                </c:pt>
                <c:pt idx="5">
                  <c:v>588.45198238959824</c:v>
                </c:pt>
                <c:pt idx="6">
                  <c:v>589.96640181903319</c:v>
                </c:pt>
                <c:pt idx="7">
                  <c:v>591.47822731259407</c:v>
                </c:pt>
                <c:pt idx="8">
                  <c:v>592.98746463516943</c:v>
                </c:pt>
                <c:pt idx="9">
                  <c:v>594.49411952759817</c:v>
                </c:pt>
                <c:pt idx="10">
                  <c:v>595.9981977068021</c:v>
                </c:pt>
                <c:pt idx="11">
                  <c:v>597.49970485631707</c:v>
                </c:pt>
                <c:pt idx="12">
                  <c:v>598.99864661699769</c:v>
                </c:pt>
                <c:pt idx="13">
                  <c:v>600.49502859709423</c:v>
                </c:pt>
                <c:pt idx="14">
                  <c:v>601.98885638215017</c:v>
                </c:pt>
                <c:pt idx="15">
                  <c:v>603.48013553512135</c:v>
                </c:pt>
                <c:pt idx="16">
                  <c:v>604.96887159649475</c:v>
                </c:pt>
                <c:pt idx="17">
                  <c:v>606.45507008440632</c:v>
                </c:pt>
                <c:pt idx="18">
                  <c:v>607.93873649475802</c:v>
                </c:pt>
                <c:pt idx="19">
                  <c:v>609.41987630133406</c:v>
                </c:pt>
                <c:pt idx="20">
                  <c:v>610.89849495591659</c:v>
                </c:pt>
                <c:pt idx="21">
                  <c:v>612.37459789320269</c:v>
                </c:pt>
                <c:pt idx="22">
                  <c:v>613.84819053563615</c:v>
                </c:pt>
                <c:pt idx="23">
                  <c:v>615.31927828855055</c:v>
                </c:pt>
                <c:pt idx="24">
                  <c:v>616.78786653539828</c:v>
                </c:pt>
                <c:pt idx="25">
                  <c:v>618.2539606378657</c:v>
                </c:pt>
                <c:pt idx="26">
                  <c:v>619.71756593598866</c:v>
                </c:pt>
                <c:pt idx="27">
                  <c:v>621.17868774826638</c:v>
                </c:pt>
                <c:pt idx="28">
                  <c:v>622.6373313717753</c:v>
                </c:pt>
                <c:pt idx="29">
                  <c:v>624.09350208228147</c:v>
                </c:pt>
                <c:pt idx="30">
                  <c:v>625.54720513435257</c:v>
                </c:pt>
                <c:pt idx="31">
                  <c:v>626.99844576146938</c:v>
                </c:pt>
                <c:pt idx="32">
                  <c:v>628.44722917613581</c:v>
                </c:pt>
                <c:pt idx="33">
                  <c:v>629.89356056998918</c:v>
                </c:pt>
                <c:pt idx="34">
                  <c:v>631.33744511390876</c:v>
                </c:pt>
                <c:pt idx="35">
                  <c:v>632.77888795812441</c:v>
                </c:pt>
                <c:pt idx="36">
                  <c:v>634.21789423232394</c:v>
                </c:pt>
                <c:pt idx="37">
                  <c:v>635.65446904576027</c:v>
                </c:pt>
                <c:pt idx="38">
                  <c:v>637.08861748735728</c:v>
                </c:pt>
                <c:pt idx="39">
                  <c:v>638.52034462581537</c:v>
                </c:pt>
                <c:pt idx="40">
                  <c:v>639.94965550971654</c:v>
                </c:pt>
                <c:pt idx="41">
                  <c:v>641.376555167628</c:v>
                </c:pt>
                <c:pt idx="42">
                  <c:v>642.80104860820597</c:v>
                </c:pt>
                <c:pt idx="43">
                  <c:v>644.22314082029834</c:v>
                </c:pt>
                <c:pt idx="44">
                  <c:v>645.64283677304638</c:v>
                </c:pt>
                <c:pt idx="45">
                  <c:v>647.06014141598678</c:v>
                </c:pt>
                <c:pt idx="46">
                  <c:v>648.47505967915174</c:v>
                </c:pt>
                <c:pt idx="47">
                  <c:v>649.88759647316942</c:v>
                </c:pt>
                <c:pt idx="48">
                  <c:v>651.29775668936338</c:v>
                </c:pt>
                <c:pt idx="49">
                  <c:v>652.70554519985126</c:v>
                </c:pt>
                <c:pt idx="50">
                  <c:v>654.11096685764278</c:v>
                </c:pt>
                <c:pt idx="51">
                  <c:v>655.51402649673764</c:v>
                </c:pt>
                <c:pt idx="52">
                  <c:v>656.91472893222203</c:v>
                </c:pt>
                <c:pt idx="53">
                  <c:v>658.31307896036503</c:v>
                </c:pt>
                <c:pt idx="54">
                  <c:v>659.70908135871423</c:v>
                </c:pt>
                <c:pt idx="55">
                  <c:v>661.10274088619087</c:v>
                </c:pt>
                <c:pt idx="56">
                  <c:v>662.49406228318389</c:v>
                </c:pt>
                <c:pt idx="57">
                  <c:v>663.88305027164415</c:v>
                </c:pt>
                <c:pt idx="58">
                  <c:v>665.26970955517731</c:v>
                </c:pt>
                <c:pt idx="59">
                  <c:v>666.65404481913674</c:v>
                </c:pt>
                <c:pt idx="60">
                  <c:v>668.03606073071512</c:v>
                </c:pt>
                <c:pt idx="61">
                  <c:v>669.41576193903609</c:v>
                </c:pt>
                <c:pt idx="62">
                  <c:v>670.7931530752453</c:v>
                </c:pt>
                <c:pt idx="63">
                  <c:v>672.16823875260013</c:v>
                </c:pt>
                <c:pt idx="64">
                  <c:v>673.54102356655994</c:v>
                </c:pt>
                <c:pt idx="65">
                  <c:v>674.91151209487475</c:v>
                </c:pt>
                <c:pt idx="66">
                  <c:v>676.27970889767403</c:v>
                </c:pt>
                <c:pt idx="67">
                  <c:v>677.64561851755445</c:v>
                </c:pt>
                <c:pt idx="68">
                  <c:v>679.0092454796677</c:v>
                </c:pt>
                <c:pt idx="69">
                  <c:v>680.37059429180692</c:v>
                </c:pt>
                <c:pt idx="70">
                  <c:v>681.72966944449331</c:v>
                </c:pt>
                <c:pt idx="71">
                  <c:v>683.08647541106177</c:v>
                </c:pt>
                <c:pt idx="72">
                  <c:v>684.44101664774632</c:v>
                </c:pt>
                <c:pt idx="73">
                  <c:v>685.79329759376446</c:v>
                </c:pt>
                <c:pt idx="74">
                  <c:v>687.14332267140162</c:v>
                </c:pt>
                <c:pt idx="75">
                  <c:v>688.49109628609483</c:v>
                </c:pt>
                <c:pt idx="76">
                  <c:v>689.83662282651562</c:v>
                </c:pt>
                <c:pt idx="77">
                  <c:v>691.17990666465278</c:v>
                </c:pt>
                <c:pt idx="78">
                  <c:v>692.52095215589429</c:v>
                </c:pt>
                <c:pt idx="79">
                  <c:v>693.85976363910902</c:v>
                </c:pt>
                <c:pt idx="80">
                  <c:v>695.19634543672782</c:v>
                </c:pt>
                <c:pt idx="81">
                  <c:v>696.53070185482386</c:v>
                </c:pt>
                <c:pt idx="82">
                  <c:v>697.86283718319294</c:v>
                </c:pt>
                <c:pt idx="83">
                  <c:v>699.19275569543288</c:v>
                </c:pt>
                <c:pt idx="84">
                  <c:v>700.52046164902265</c:v>
                </c:pt>
                <c:pt idx="85">
                  <c:v>701.8459592854008</c:v>
                </c:pt>
                <c:pt idx="86">
                  <c:v>703.16925283004366</c:v>
                </c:pt>
                <c:pt idx="87">
                  <c:v>704.49034649254293</c:v>
                </c:pt>
                <c:pt idx="88">
                  <c:v>705.80924446668291</c:v>
                </c:pt>
                <c:pt idx="89">
                  <c:v>707.12595093051686</c:v>
                </c:pt>
                <c:pt idx="90">
                  <c:v>708.44047004644335</c:v>
                </c:pt>
                <c:pt idx="91">
                  <c:v>709.75280596128209</c:v>
                </c:pt>
                <c:pt idx="92">
                  <c:v>711.06296280634899</c:v>
                </c:pt>
                <c:pt idx="93">
                  <c:v>712.37094469753083</c:v>
                </c:pt>
                <c:pt idx="94">
                  <c:v>713.67675573535973</c:v>
                </c:pt>
                <c:pt idx="95">
                  <c:v>714.98040000508718</c:v>
                </c:pt>
                <c:pt idx="96">
                  <c:v>716.28188157675709</c:v>
                </c:pt>
                <c:pt idx="97">
                  <c:v>717.58120450527895</c:v>
                </c:pt>
                <c:pt idx="98">
                  <c:v>718.87837283050033</c:v>
                </c:pt>
                <c:pt idx="99">
                  <c:v>720.17339057727906</c:v>
                </c:pt>
                <c:pt idx="100">
                  <c:v>721.46626175555457</c:v>
                </c:pt>
                <c:pt idx="101">
                  <c:v>734.2772217236701</c:v>
                </c:pt>
                <c:pt idx="102">
                  <c:v>746.87609318761463</c:v>
                </c:pt>
                <c:pt idx="103">
                  <c:v>759.26674336333258</c:v>
                </c:pt>
                <c:pt idx="104">
                  <c:v>771.45289941279646</c:v>
                </c:pt>
                <c:pt idx="105">
                  <c:v>783.4381548981778</c:v>
                </c:pt>
                <c:pt idx="106">
                  <c:v>795.22597586026677</c:v>
                </c:pt>
                <c:pt idx="107">
                  <c:v>806.81970654710892</c:v>
                </c:pt>
                <c:pt idx="108">
                  <c:v>818.2225748167466</c:v>
                </c:pt>
                <c:pt idx="109">
                  <c:v>829.43769723606363</c:v>
                </c:pt>
                <c:pt idx="110">
                  <c:v>840.46808389600619</c:v>
                </c:pt>
                <c:pt idx="111">
                  <c:v>851.31664296188694</c:v>
                </c:pt>
                <c:pt idx="112">
                  <c:v>861.98618497604616</c:v>
                </c:pt>
                <c:pt idx="113">
                  <c:v>872.47942692883692</c:v>
                </c:pt>
                <c:pt idx="114">
                  <c:v>882.79899611270571</c:v>
                </c:pt>
                <c:pt idx="115">
                  <c:v>892.94743377304587</c:v>
                </c:pt>
                <c:pt idx="116">
                  <c:v>902.92719856849919</c:v>
                </c:pt>
                <c:pt idx="117">
                  <c:v>912.74066985246293</c:v>
                </c:pt>
                <c:pt idx="118">
                  <c:v>922.39015078671446</c:v>
                </c:pt>
                <c:pt idx="119">
                  <c:v>931.8778712972919</c:v>
                </c:pt>
                <c:pt idx="120">
                  <c:v>941.20599088205688</c:v>
                </c:pt>
                <c:pt idx="121">
                  <c:v>950.37660127870879</c:v>
                </c:pt>
                <c:pt idx="122">
                  <c:v>959.39172900141659</c:v>
                </c:pt>
                <c:pt idx="123">
                  <c:v>968.25333775367676</c:v>
                </c:pt>
                <c:pt idx="124">
                  <c:v>976.96333072449238</c:v>
                </c:pt>
                <c:pt idx="125">
                  <c:v>985.52355277449419</c:v>
                </c:pt>
                <c:pt idx="126">
                  <c:v>993.93579251818392</c:v>
                </c:pt>
                <c:pt idx="127">
                  <c:v>1002.2017843080778</c:v>
                </c:pt>
                <c:pt idx="128">
                  <c:v>1010.3232101261483</c:v>
                </c:pt>
                <c:pt idx="129">
                  <c:v>1018.3017013876192</c:v>
                </c:pt>
                <c:pt idx="130">
                  <c:v>1026.1388406618412</c:v>
                </c:pt>
                <c:pt idx="131">
                  <c:v>1033.836163314681</c:v>
                </c:pt>
                <c:pt idx="132">
                  <c:v>1041.3951590765751</c:v>
                </c:pt>
                <c:pt idx="133">
                  <c:v>1048.8172735401436</c:v>
                </c:pt>
                <c:pt idx="134">
                  <c:v>1056.1039095910194</c:v>
                </c:pt>
                <c:pt idx="135">
                  <c:v>1063.2564287753239</c:v>
                </c:pt>
                <c:pt idx="136">
                  <c:v>1070.2761526070115</c:v>
                </c:pt>
                <c:pt idx="137">
                  <c:v>1077.1643638181156</c:v>
                </c:pt>
                <c:pt idx="138">
                  <c:v>1083.9223075547441</c:v>
                </c:pt>
                <c:pt idx="139">
                  <c:v>1090.551192521506</c:v>
                </c:pt>
                <c:pt idx="140">
                  <c:v>1097.0521920768936</c:v>
                </c:pt>
                <c:pt idx="141">
                  <c:v>1103.4264452819982</c:v>
                </c:pt>
                <c:pt idx="142">
                  <c:v>1109.6750579048</c:v>
                </c:pt>
                <c:pt idx="143">
                  <c:v>1115.7991033821436</c:v>
                </c:pt>
                <c:pt idx="144">
                  <c:v>1121.7996237413936</c:v>
                </c:pt>
                <c:pt idx="145">
                  <c:v>1127.6776304836496</c:v>
                </c:pt>
                <c:pt idx="146">
                  <c:v>1133.4341054302979</c:v>
                </c:pt>
                <c:pt idx="147">
                  <c:v>1139.0700015345753</c:v>
                </c:pt>
                <c:pt idx="148">
                  <c:v>1144.5862436597324</c:v>
                </c:pt>
                <c:pt idx="149">
                  <c:v>1149.9837293252949</c:v>
                </c:pt>
                <c:pt idx="150">
                  <c:v>1155.2633294228406</c:v>
                </c:pt>
                <c:pt idx="151">
                  <c:v>1160.4258889026362</c:v>
                </c:pt>
                <c:pt idx="152">
                  <c:v>1165.4722274324038</c:v>
                </c:pt>
                <c:pt idx="153">
                  <c:v>1170.4031400294227</c:v>
                </c:pt>
                <c:pt idx="154">
                  <c:v>1175.219397667109</c:v>
                </c:pt>
                <c:pt idx="155">
                  <c:v>1179.921747857157</c:v>
                </c:pt>
                <c:pt idx="156">
                  <c:v>1184.5109152082719</c:v>
                </c:pt>
                <c:pt idx="157">
                  <c:v>1188.9876019624714</c:v>
                </c:pt>
                <c:pt idx="158">
                  <c:v>1193.3524885098873</c:v>
                </c:pt>
                <c:pt idx="159">
                  <c:v>1197.6062338829515</c:v>
                </c:pt>
                <c:pt idx="160">
                  <c:v>1201.749476230814</c:v>
                </c:pt>
                <c:pt idx="161">
                  <c:v>1205.7828332747972</c:v>
                </c:pt>
                <c:pt idx="162">
                  <c:v>1209.7069027456575</c:v>
                </c:pt>
                <c:pt idx="163">
                  <c:v>1213.5222628033971</c:v>
                </c:pt>
                <c:pt idx="164">
                  <c:v>1217.2294724403318</c:v>
                </c:pt>
                <c:pt idx="165">
                  <c:v>1220.8290718681058</c:v>
                </c:pt>
                <c:pt idx="166">
                  <c:v>1224.321582889311</c:v>
                </c:pt>
                <c:pt idx="167">
                  <c:v>1227.7075092543603</c:v>
                </c:pt>
                <c:pt idx="168">
                  <c:v>1230.9873370042417</c:v>
                </c:pt>
                <c:pt idx="169">
                  <c:v>1234.1615347997758</c:v>
                </c:pt>
                <c:pt idx="170">
                  <c:v>1237.2305542379913</c:v>
                </c:pt>
                <c:pt idx="171">
                  <c:v>1240.1948301562354</c:v>
                </c:pt>
                <c:pt idx="172">
                  <c:v>1243.0547809246443</c:v>
                </c:pt>
                <c:pt idx="173">
                  <c:v>1245.8108087276134</c:v>
                </c:pt>
                <c:pt idx="174">
                  <c:v>1248.4632998349359</c:v>
                </c:pt>
                <c:pt idx="175">
                  <c:v>1251.0126248633126</c:v>
                </c:pt>
                <c:pt idx="176">
                  <c:v>1253.4591390289929</c:v>
                </c:pt>
                <c:pt idx="177">
                  <c:v>1255.8031823923761</c:v>
                </c:pt>
                <c:pt idx="178">
                  <c:v>1258.0450800954952</c:v>
                </c:pt>
                <c:pt idx="179">
                  <c:v>1260.1851425934317</c:v>
                </c:pt>
                <c:pt idx="180">
                  <c:v>1262.2236658808647</c:v>
                </c:pt>
                <c:pt idx="181">
                  <c:v>1264.160931715167</c:v>
                </c:pt>
                <c:pt idx="182">
                  <c:v>1265.997207837717</c:v>
                </c:pt>
                <c:pt idx="183">
                  <c:v>1267.7327481954342</c:v>
                </c:pt>
                <c:pt idx="184">
                  <c:v>1269.3677931649654</c:v>
                </c:pt>
                <c:pt idx="185">
                  <c:v>1270.902569782492</c:v>
                </c:pt>
                <c:pt idx="186">
                  <c:v>1272.3372919827968</c:v>
                </c:pt>
                <c:pt idx="187">
                  <c:v>1273.6721608520807</c:v>
                </c:pt>
                <c:pt idx="188">
                  <c:v>1274.9073649000566</c:v>
                </c:pt>
                <c:pt idx="189">
                  <c:v>1276.0430803581239</c:v>
                </c:pt>
                <c:pt idx="190">
                  <c:v>1277.0794715119291</c:v>
                </c:pt>
                <c:pt idx="191">
                  <c:v>1278.0166910783612</c:v>
                </c:pt>
                <c:pt idx="192">
                  <c:v>1278.8548806389313</c:v>
                </c:pt>
                <c:pt idx="193">
                  <c:v>1279.5941711433986</c:v>
                </c:pt>
                <c:pt idx="194">
                  <c:v>1280.2346834991667</c:v>
                </c:pt>
                <c:pt idx="195">
                  <c:v>1280.7765292629269</c:v>
                </c:pt>
                <c:pt idx="196">
                  <c:v>1281.2198114506655</c:v>
                </c:pt>
                <c:pt idx="197">
                  <c:v>1281.5646254797084</c:v>
                </c:pt>
                <c:pt idx="198">
                  <c:v>1281.8110602512261</c:v>
                </c:pt>
                <c:pt idx="199">
                  <c:v>1281.9591993731258</c:v>
                </c:pt>
                <c:pt idx="200">
                  <c:v>1282.0091225117953</c:v>
                </c:pt>
                <c:pt idx="201">
                  <c:v>1281.9609068479781</c:v>
                </c:pt>
                <c:pt idx="202">
                  <c:v>1281.8146285994469</c:v>
                </c:pt>
                <c:pt idx="203">
                  <c:v>1281.5703645638653</c:v>
                </c:pt>
                <c:pt idx="204">
                  <c:v>1281.2281936316349</c:v>
                </c:pt>
                <c:pt idx="205">
                  <c:v>1280.7881982216015</c:v>
                </c:pt>
                <c:pt idx="206">
                  <c:v>1280.2504656014069</c:v>
                </c:pt>
                <c:pt idx="207">
                  <c:v>1279.6150890667584</c:v>
                </c:pt>
                <c:pt idx="208">
                  <c:v>1278.8821689671593</c:v>
                </c:pt>
                <c:pt idx="209">
                  <c:v>1278.0518135773407</c:v>
                </c:pt>
                <c:pt idx="210">
                  <c:v>1277.1241398224101</c:v>
                </c:pt>
                <c:pt idx="211">
                  <c:v>1276.0992738702269</c:v>
                </c:pt>
                <c:pt idx="212">
                  <c:v>1274.9773516071334</c:v>
                </c:pt>
                <c:pt idx="213">
                  <c:v>1273.7585190136388</c:v>
                </c:pt>
                <c:pt idx="214">
                  <c:v>1272.4429324557302</c:v>
                </c:pt>
                <c:pt idx="215">
                  <c:v>1271.0307589058339</c:v>
                </c:pt>
                <c:pt idx="216">
                  <c:v>1269.522176105502</c:v>
                </c:pt>
                <c:pt idx="217">
                  <c:v>1267.9173726799656</c:v>
                </c:pt>
                <c:pt idx="218">
                  <c:v>1266.2165482129142</c:v>
                </c:pt>
                <c:pt idx="219">
                  <c:v>1264.4199132883175</c:v>
                </c:pt>
                <c:pt idx="220">
                  <c:v>1262.5276895048021</c:v>
                </c:pt>
                <c:pt idx="221">
                  <c:v>1260.5401094670212</c:v>
                </c:pt>
                <c:pt idx="222">
                  <c:v>1258.4574167575881</c:v>
                </c:pt>
                <c:pt idx="223">
                  <c:v>1256.2798658924478</c:v>
                </c:pt>
                <c:pt idx="224">
                  <c:v>1254.0077222620012</c:v>
                </c:pt>
                <c:pt idx="225">
                  <c:v>1251.6412620598605</c:v>
                </c:pt>
                <c:pt idx="226">
                  <c:v>1249.1807722007611</c:v>
                </c:pt>
                <c:pt idx="227">
                  <c:v>1246.6265502288786</c:v>
                </c:pt>
                <c:pt idx="228">
                  <c:v>1243.9789042175848</c:v>
                </c:pt>
                <c:pt idx="229">
                  <c:v>1241.2381526614956</c:v>
                </c:pt>
                <c:pt idx="230">
                  <c:v>1238.4046243615333</c:v>
                </c:pt>
                <c:pt idx="231">
                  <c:v>1235.47865830361</c:v>
                </c:pt>
                <c:pt idx="232">
                  <c:v>1232.4606035314559</c:v>
                </c:pt>
                <c:pt idx="233">
                  <c:v>1229.3508190140412</c:v>
                </c:pt>
                <c:pt idx="234">
                  <c:v>1226.1496735079893</c:v>
                </c:pt>
                <c:pt idx="235">
                  <c:v>1222.857545415329</c:v>
                </c:pt>
                <c:pt idx="236">
                  <c:v>1219.474822636902</c:v>
                </c:pt>
                <c:pt idx="237">
                  <c:v>1216.0019024217052</c:v>
                </c:pt>
                <c:pt idx="238">
                  <c:v>1212.4391912124302</c:v>
                </c:pt>
                <c:pt idx="239">
                  <c:v>1208.7871044874403</c:v>
                </c:pt>
                <c:pt idx="240">
                  <c:v>1205.0460665994065</c:v>
                </c:pt>
                <c:pt idx="241">
                  <c:v>1201.2165106108146</c:v>
                </c:pt>
                <c:pt idx="242">
                  <c:v>1197.2988781265428</c:v>
                </c:pt>
                <c:pt idx="243">
                  <c:v>1193.2936191236995</c:v>
                </c:pt>
                <c:pt idx="244">
                  <c:v>1189.2011917789043</c:v>
                </c:pt>
                <c:pt idx="245">
                  <c:v>1185.0220622931886</c:v>
                </c:pt>
                <c:pt idx="246">
                  <c:v>1180.7567047146858</c:v>
                </c:pt>
                <c:pt idx="247">
                  <c:v>1176.4056007592781</c:v>
                </c:pt>
                <c:pt idx="248">
                  <c:v>1171.9692396293594</c:v>
                </c:pt>
                <c:pt idx="249">
                  <c:v>1167.4481178308747</c:v>
                </c:pt>
                <c:pt idx="250">
                  <c:v>1162.8427389887884</c:v>
                </c:pt>
                <c:pt idx="251">
                  <c:v>1158.1536136611346</c:v>
                </c:pt>
                <c:pt idx="252">
                  <c:v>1153.3812591517969</c:v>
                </c:pt>
                <c:pt idx="253">
                  <c:v>1148.526199322165</c:v>
                </c:pt>
                <c:pt idx="254">
                  <c:v>1143.5889644018098</c:v>
                </c:pt>
                <c:pt idx="255">
                  <c:v>1138.5700907983207</c:v>
                </c:pt>
                <c:pt idx="256">
                  <c:v>1133.4701209064408</c:v>
                </c:pt>
                <c:pt idx="257">
                  <c:v>1128.2896029166393</c:v>
                </c:pt>
                <c:pt idx="258">
                  <c:v>1123.0290906232528</c:v>
                </c:pt>
                <c:pt idx="259">
                  <c:v>1117.6891432323282</c:v>
                </c:pt>
                <c:pt idx="260">
                  <c:v>1112.2703251692969</c:v>
                </c:pt>
                <c:pt idx="261">
                  <c:v>1106.7732058866065</c:v>
                </c:pt>
                <c:pt idx="262">
                  <c:v>1101.1983596714354</c:v>
                </c:pt>
                <c:pt idx="263">
                  <c:v>1095.5463654536102</c:v>
                </c:pt>
                <c:pt idx="264">
                  <c:v>1089.8178066138501</c:v>
                </c:pt>
                <c:pt idx="265">
                  <c:v>1084.0132707924497</c:v>
                </c:pt>
                <c:pt idx="266">
                  <c:v>1078.1333496985192</c:v>
                </c:pt>
                <c:pt idx="267">
                  <c:v>1072.178638919891</c:v>
                </c:pt>
                <c:pt idx="268">
                  <c:v>1066.1497377338044</c:v>
                </c:pt>
                <c:pt idx="269">
                  <c:v>1060.0472489184722</c:v>
                </c:pt>
                <c:pt idx="270">
                  <c:v>1053.8717785656347</c:v>
                </c:pt>
                <c:pt idx="271">
                  <c:v>1047.6239358942021</c:v>
                </c:pt>
                <c:pt idx="272">
                  <c:v>1041.3043330650819</c:v>
                </c:pt>
                <c:pt idx="273">
                  <c:v>1034.9135849972886</c:v>
                </c:pt>
                <c:pt idx="274">
                  <c:v>1028.4523091854251</c:v>
                </c:pt>
                <c:pt idx="275">
                  <c:v>1021.9211255186282</c:v>
                </c:pt>
                <c:pt idx="276">
                  <c:v>1015.3206561010628</c:v>
                </c:pt>
                <c:pt idx="277">
                  <c:v>1008.6515250740487</c:v>
                </c:pt>
                <c:pt idx="278">
                  <c:v>1001.914358439899</c:v>
                </c:pt>
                <c:pt idx="279">
                  <c:v>995.10978388755086</c:v>
                </c:pt>
                <c:pt idx="280">
                  <c:v>988.23843062005824</c:v>
                </c:pt>
                <c:pt idx="281">
                  <c:v>981.30092918402204</c:v>
                </c:pt>
                <c:pt idx="282">
                  <c:v>974.2979113010233</c:v>
                </c:pt>
                <c:pt idx="283">
                  <c:v>967.23000970112571</c:v>
                </c:pt>
                <c:pt idx="284">
                  <c:v>960.09785795850894</c:v>
                </c:pt>
                <c:pt idx="285">
                  <c:v>952.90209032929215</c:v>
                </c:pt>
                <c:pt idx="286">
                  <c:v>945.64334159160376</c:v>
                </c:pt>
                <c:pt idx="287">
                  <c:v>938.32224688795043</c:v>
                </c:pt>
                <c:pt idx="288">
                  <c:v>930.93944156993484</c:v>
                </c:pt>
                <c:pt idx="289">
                  <c:v>923.4955610453701</c:v>
                </c:pt>
                <c:pt idx="290">
                  <c:v>915.99124062783426</c:v>
                </c:pt>
                <c:pt idx="291">
                  <c:v>908.42711538870583</c:v>
                </c:pt>
                <c:pt idx="292">
                  <c:v>900.80382001171961</c:v>
                </c:pt>
                <c:pt idx="293">
                  <c:v>893.1219886500769</c:v>
                </c:pt>
                <c:pt idx="294">
                  <c:v>885.38225478614413</c:v>
                </c:pt>
                <c:pt idx="295">
                  <c:v>877.58525109376774</c:v>
                </c:pt>
                <c:pt idx="296">
                  <c:v>869.73160930323456</c:v>
                </c:pt>
                <c:pt idx="297">
                  <c:v>861.8219600688999</c:v>
                </c:pt>
                <c:pt idx="298">
                  <c:v>853.85693283950673</c:v>
                </c:pt>
                <c:pt idx="299">
                  <c:v>845.83715573121401</c:v>
                </c:pt>
                <c:pt idx="300">
                  <c:v>837.76325540335085</c:v>
                </c:pt>
                <c:pt idx="301">
                  <c:v>829.63585693691039</c:v>
                </c:pt>
                <c:pt idx="302">
                  <c:v>821.45558371579534</c:v>
                </c:pt>
                <c:pt idx="303">
                  <c:v>813.22305731082395</c:v>
                </c:pt>
                <c:pt idx="304">
                  <c:v>804.93889736650317</c:v>
                </c:pt>
                <c:pt idx="305">
                  <c:v>796.60372149057332</c:v>
                </c:pt>
                <c:pt idx="306">
                  <c:v>788.21814514632729</c:v>
                </c:pt>
                <c:pt idx="307">
                  <c:v>779.78278154770328</c:v>
                </c:pt>
                <c:pt idx="308">
                  <c:v>771.29824155714982</c:v>
                </c:pt>
                <c:pt idx="309">
                  <c:v>762.76513358625857</c:v>
                </c:pt>
                <c:pt idx="310">
                  <c:v>754.18406349915949</c:v>
                </c:pt>
                <c:pt idx="311">
                  <c:v>745.55563451866908</c:v>
                </c:pt>
                <c:pt idx="312">
                  <c:v>736.88044713518343</c:v>
                </c:pt>
                <c:pt idx="313">
                  <c:v>728.15909901830298</c:v>
                </c:pt>
                <c:pt idx="314">
                  <c:v>719.39218493117698</c:v>
                </c:pt>
                <c:pt idx="315">
                  <c:v>710.58029664755122</c:v>
                </c:pt>
                <c:pt idx="316">
                  <c:v>701.72402287150339</c:v>
                </c:pt>
                <c:pt idx="317">
                  <c:v>692.82394915984742</c:v>
                </c:pt>
                <c:pt idx="318">
                  <c:v>683.88065784718697</c:v>
                </c:pt>
                <c:pt idx="319">
                  <c:v>674.8947279735977</c:v>
                </c:pt>
                <c:pt idx="320">
                  <c:v>665.86673521491446</c:v>
                </c:pt>
                <c:pt idx="321">
                  <c:v>656.79725181560138</c:v>
                </c:pt>
                <c:pt idx="322">
                  <c:v>647.68684652417812</c:v>
                </c:pt>
                <c:pt idx="323">
                  <c:v>638.53608453117772</c:v>
                </c:pt>
                <c:pt idx="324">
                  <c:v>629.34552740960737</c:v>
                </c:pt>
                <c:pt idx="325">
                  <c:v>620.11573305788477</c:v>
                </c:pt>
                <c:pt idx="326">
                  <c:v>610.84725564522057</c:v>
                </c:pt>
                <c:pt idx="327">
                  <c:v>601.54064555941568</c:v>
                </c:pt>
                <c:pt idx="328">
                  <c:v>592.196449357044</c:v>
                </c:pt>
                <c:pt idx="329">
                  <c:v>582.81520971598718</c:v>
                </c:pt>
                <c:pt idx="330">
                  <c:v>573.39746539028943</c:v>
                </c:pt>
                <c:pt idx="331">
                  <c:v>563.94375116729839</c:v>
                </c:pt>
                <c:pt idx="332">
                  <c:v>554.45459782705882</c:v>
                </c:pt>
                <c:pt idx="333">
                  <c:v>544.9305321039235</c:v>
                </c:pt>
                <c:pt idx="334">
                  <c:v>535.37207665034668</c:v>
                </c:pt>
                <c:pt idx="335">
                  <c:v>525.77975000282413</c:v>
                </c:pt>
                <c:pt idx="336">
                  <c:v>516.15406654994331</c:v>
                </c:pt>
                <c:pt idx="337">
                  <c:v>506.49553650250783</c:v>
                </c:pt>
                <c:pt idx="338">
                  <c:v>496.8046658656981</c:v>
                </c:pt>
                <c:pt idx="339">
                  <c:v>487.08195641323169</c:v>
                </c:pt>
                <c:pt idx="340">
                  <c:v>477.32790566348564</c:v>
                </c:pt>
                <c:pt idx="341">
                  <c:v>467.54300685754271</c:v>
                </c:pt>
                <c:pt idx="342">
                  <c:v>457.72774893912356</c:v>
                </c:pt>
                <c:pt idx="343">
                  <c:v>447.88261653636704</c:v>
                </c:pt>
                <c:pt idx="344">
                  <c:v>438.0080899454199</c:v>
                </c:pt>
                <c:pt idx="345">
                  <c:v>428.10464511579767</c:v>
                </c:pt>
                <c:pt idx="346">
                  <c:v>418.17275363747859</c:v>
                </c:pt>
                <c:pt idx="347">
                  <c:v>408.2128827296919</c:v>
                </c:pt>
                <c:pt idx="348">
                  <c:v>398.22549523136206</c:v>
                </c:pt>
                <c:pt idx="349">
                  <c:v>388.21104959317074</c:v>
                </c:pt>
                <c:pt idx="350">
                  <c:v>378.16999987119846</c:v>
                </c:pt>
                <c:pt idx="351">
                  <c:v>368.10279572210743</c:v>
                </c:pt>
                <c:pt idx="352">
                  <c:v>358.00988239982814</c:v>
                </c:pt>
                <c:pt idx="353">
                  <c:v>347.89170075371112</c:v>
                </c:pt>
                <c:pt idx="354">
                  <c:v>337.74868722810709</c:v>
                </c:pt>
                <c:pt idx="355">
                  <c:v>327.58127386333774</c:v>
                </c:pt>
                <c:pt idx="356">
                  <c:v>317.38988829802008</c:v>
                </c:pt>
                <c:pt idx="357">
                  <c:v>307.17495377270751</c:v>
                </c:pt>
                <c:pt idx="358">
                  <c:v>296.936889134811</c:v>
                </c:pt>
                <c:pt idx="359">
                  <c:v>286.67610884476426</c:v>
                </c:pt>
                <c:pt idx="360">
                  <c:v>276.39302298339703</c:v>
                </c:pt>
                <c:pt idx="361">
                  <c:v>266.08803726048063</c:v>
                </c:pt>
                <c:pt idx="362">
                  <c:v>255.76155302441103</c:v>
                </c:pt>
                <c:pt idx="363">
                  <c:v>245.41396727299403</c:v>
                </c:pt>
                <c:pt idx="364">
                  <c:v>235.04567266529887</c:v>
                </c:pt>
                <c:pt idx="365">
                  <c:v>224.65705753454554</c:v>
                </c:pt>
                <c:pt idx="366">
                  <c:v>214.24850590199273</c:v>
                </c:pt>
                <c:pt idx="367">
                  <c:v>203.82039749179296</c:v>
                </c:pt>
                <c:pt idx="368">
                  <c:v>193.3731077467823</c:v>
                </c:pt>
                <c:pt idx="369">
                  <c:v>182.90700784517253</c:v>
                </c:pt>
                <c:pt idx="370">
                  <c:v>172.4224647181137</c:v>
                </c:pt>
                <c:pt idx="371">
                  <c:v>161.91984106809605</c:v>
                </c:pt>
                <c:pt idx="372">
                  <c:v>151.39949538816023</c:v>
                </c:pt>
                <c:pt idx="373">
                  <c:v>140.8617819818858</c:v>
                </c:pt>
                <c:pt idx="374">
                  <c:v>130.30705098412761</c:v>
                </c:pt>
                <c:pt idx="375">
                  <c:v>119.73564838247151</c:v>
                </c:pt>
                <c:pt idx="376">
                  <c:v>109.14791603937964</c:v>
                </c:pt>
                <c:pt idx="377">
                  <c:v>98.544191714997808</c:v>
                </c:pt>
                <c:pt idx="378">
                  <c:v>87.92480909059654</c:v>
                </c:pt>
                <c:pt idx="379">
                  <c:v>77.290097792618781</c:v>
                </c:pt>
                <c:pt idx="380">
                  <c:v>66.640383417307433</c:v>
                </c:pt>
                <c:pt idx="381">
                  <c:v>55.975987555886348</c:v>
                </c:pt>
                <c:pt idx="382">
                  <c:v>45.297227820269157</c:v>
                </c:pt>
                <c:pt idx="383">
                  <c:v>34.604417869270605</c:v>
                </c:pt>
                <c:pt idx="384">
                  <c:v>23.897867435295787</c:v>
                </c:pt>
                <c:pt idx="385">
                  <c:v>13.177882351482967</c:v>
                </c:pt>
                <c:pt idx="386">
                  <c:v>2.444764579276427</c:v>
                </c:pt>
                <c:pt idx="387">
                  <c:v>-8.3011877635938927</c:v>
                </c:pt>
                <c:pt idx="388">
                  <c:v>-8.3119400653683986</c:v>
                </c:pt>
                <c:pt idx="389">
                  <c:v>-8.3226923795368286</c:v>
                </c:pt>
                <c:pt idx="390">
                  <c:v>-8.3334447060988932</c:v>
                </c:pt>
                <c:pt idx="391">
                  <c:v>-8.3441970450543046</c:v>
                </c:pt>
                <c:pt idx="392">
                  <c:v>-8.354949396402775</c:v>
                </c:pt>
                <c:pt idx="393">
                  <c:v>-8.3657017601440167</c:v>
                </c:pt>
                <c:pt idx="394">
                  <c:v>-8.37645413627774</c:v>
                </c:pt>
                <c:pt idx="395">
                  <c:v>-8.3872065248036574</c:v>
                </c:pt>
                <c:pt idx="396">
                  <c:v>-8.3979589257214808</c:v>
                </c:pt>
                <c:pt idx="397">
                  <c:v>-8.4087113390309227</c:v>
                </c:pt>
                <c:pt idx="398">
                  <c:v>-8.4194637647316934</c:v>
                </c:pt>
                <c:pt idx="399">
                  <c:v>-8.4302162028235053</c:v>
                </c:pt>
                <c:pt idx="400">
                  <c:v>-8.4409686533060704</c:v>
                </c:pt>
                <c:pt idx="401">
                  <c:v>-8.451721116179101</c:v>
                </c:pt>
                <c:pt idx="402">
                  <c:v>-8.4624735914423095</c:v>
                </c:pt>
                <c:pt idx="403">
                  <c:v>-8.4732260790954061</c:v>
                </c:pt>
                <c:pt idx="404">
                  <c:v>-8.4839785791381033</c:v>
                </c:pt>
                <c:pt idx="405">
                  <c:v>-8.4947310915701131</c:v>
                </c:pt>
                <c:pt idx="406">
                  <c:v>-8.5054836163911478</c:v>
                </c:pt>
                <c:pt idx="407">
                  <c:v>-8.5162361536009179</c:v>
                </c:pt>
                <c:pt idx="408">
                  <c:v>-8.5269887031991374</c:v>
                </c:pt>
                <c:pt idx="409">
                  <c:v>-8.5377412651855167</c:v>
                </c:pt>
                <c:pt idx="410">
                  <c:v>-8.548493839559768</c:v>
                </c:pt>
                <c:pt idx="411">
                  <c:v>-8.5592464263216037</c:v>
                </c:pt>
                <c:pt idx="412">
                  <c:v>-8.5699990254707341</c:v>
                </c:pt>
                <c:pt idx="413">
                  <c:v>-8.5807516370068715</c:v>
                </c:pt>
                <c:pt idx="414">
                  <c:v>-8.5915042609297299</c:v>
                </c:pt>
                <c:pt idx="415">
                  <c:v>-8.6022568972390197</c:v>
                </c:pt>
                <c:pt idx="416">
                  <c:v>-8.6130095459344513</c:v>
                </c:pt>
                <c:pt idx="417">
                  <c:v>-8.6237622070157389</c:v>
                </c:pt>
                <c:pt idx="418">
                  <c:v>-8.6345148804825929</c:v>
                </c:pt>
                <c:pt idx="419">
                  <c:v>-8.6452675663347271</c:v>
                </c:pt>
                <c:pt idx="420">
                  <c:v>-8.6560202645718523</c:v>
                </c:pt>
                <c:pt idx="421">
                  <c:v>-8.6667729751936804</c:v>
                </c:pt>
                <c:pt idx="422">
                  <c:v>-8.677525698199922</c:v>
                </c:pt>
                <c:pt idx="423">
                  <c:v>-8.6882784335902912</c:v>
                </c:pt>
                <c:pt idx="424">
                  <c:v>-8.6990311813644983</c:v>
                </c:pt>
                <c:pt idx="425">
                  <c:v>-8.7097839415222573</c:v>
                </c:pt>
                <c:pt idx="426">
                  <c:v>-8.7205367140632788</c:v>
                </c:pt>
                <c:pt idx="427">
                  <c:v>-8.7312894989872749</c:v>
                </c:pt>
                <c:pt idx="428">
                  <c:v>-8.7420422962939561</c:v>
                </c:pt>
                <c:pt idx="429">
                  <c:v>-8.7527951059830364</c:v>
                </c:pt>
                <c:pt idx="430">
                  <c:v>-8.7635479280542263</c:v>
                </c:pt>
                <c:pt idx="431">
                  <c:v>-8.7743007625072398</c:v>
                </c:pt>
                <c:pt idx="432">
                  <c:v>-8.7850536093417873</c:v>
                </c:pt>
                <c:pt idx="433">
                  <c:v>-8.795806468557581</c:v>
                </c:pt>
                <c:pt idx="434">
                  <c:v>-8.8065593401543314</c:v>
                </c:pt>
                <c:pt idx="435">
                  <c:v>-8.8173122241317525</c:v>
                </c:pt>
                <c:pt idx="436">
                  <c:v>-8.8280651204895566</c:v>
                </c:pt>
                <c:pt idx="437">
                  <c:v>-8.8388180292274541</c:v>
                </c:pt>
                <c:pt idx="438">
                  <c:v>-8.8495709503451572</c:v>
                </c:pt>
                <c:pt idx="439">
                  <c:v>-8.8603238838423781</c:v>
                </c:pt>
                <c:pt idx="440">
                  <c:v>-8.8710768297188292</c:v>
                </c:pt>
                <c:pt idx="441">
                  <c:v>-8.8818297879742225</c:v>
                </c:pt>
                <c:pt idx="442">
                  <c:v>-8.8925827586082704</c:v>
                </c:pt>
                <c:pt idx="443">
                  <c:v>-8.9033357416206851</c:v>
                </c:pt>
                <c:pt idx="444">
                  <c:v>-8.914088737011177</c:v>
                </c:pt>
                <c:pt idx="445">
                  <c:v>-8.9248417447794584</c:v>
                </c:pt>
                <c:pt idx="446">
                  <c:v>-8.9355947649252432</c:v>
                </c:pt>
                <c:pt idx="447">
                  <c:v>-8.9463477974482419</c:v>
                </c:pt>
                <c:pt idx="448">
                  <c:v>-8.9571008423481668</c:v>
                </c:pt>
                <c:pt idx="449">
                  <c:v>-8.9678538996247283</c:v>
                </c:pt>
                <c:pt idx="450">
                  <c:v>-8.9786069692776405</c:v>
                </c:pt>
                <c:pt idx="451">
                  <c:v>-8.9893600513066154</c:v>
                </c:pt>
                <c:pt idx="452">
                  <c:v>-9.0001131457113637</c:v>
                </c:pt>
                <c:pt idx="453">
                  <c:v>-9.0108662524915992</c:v>
                </c:pt>
                <c:pt idx="454">
                  <c:v>-9.0216193716470325</c:v>
                </c:pt>
                <c:pt idx="455">
                  <c:v>-9.0323725031773758</c:v>
                </c:pt>
                <c:pt idx="456">
                  <c:v>-9.0431256470823413</c:v>
                </c:pt>
                <c:pt idx="457">
                  <c:v>-9.0538788033616413</c:v>
                </c:pt>
                <c:pt idx="458">
                  <c:v>-9.0646319720149879</c:v>
                </c:pt>
                <c:pt idx="459">
                  <c:v>-9.0753851530420935</c:v>
                </c:pt>
                <c:pt idx="460">
                  <c:v>-9.0861383464426702</c:v>
                </c:pt>
                <c:pt idx="461">
                  <c:v>-9.0968915522164284</c:v>
                </c:pt>
                <c:pt idx="462">
                  <c:v>-9.1076447703630823</c:v>
                </c:pt>
                <c:pt idx="463">
                  <c:v>-9.1183980008823422</c:v>
                </c:pt>
                <c:pt idx="464">
                  <c:v>-9.1291512437739222</c:v>
                </c:pt>
                <c:pt idx="465">
                  <c:v>-9.1399044990375327</c:v>
                </c:pt>
                <c:pt idx="466">
                  <c:v>-9.1506577666728859</c:v>
                </c:pt>
                <c:pt idx="467">
                  <c:v>-9.1614110466796941</c:v>
                </c:pt>
                <c:pt idx="468">
                  <c:v>-9.1721643390576695</c:v>
                </c:pt>
                <c:pt idx="469">
                  <c:v>-9.1829176438065243</c:v>
                </c:pt>
                <c:pt idx="470">
                  <c:v>-9.1936709609259708</c:v>
                </c:pt>
                <c:pt idx="471">
                  <c:v>-9.2044242904157212</c:v>
                </c:pt>
                <c:pt idx="472">
                  <c:v>-9.2151776322754877</c:v>
                </c:pt>
                <c:pt idx="473">
                  <c:v>-9.2259309865049826</c:v>
                </c:pt>
                <c:pt idx="474">
                  <c:v>-9.2366843531039162</c:v>
                </c:pt>
                <c:pt idx="475">
                  <c:v>-9.2474377320720027</c:v>
                </c:pt>
                <c:pt idx="476">
                  <c:v>-9.2581911234089524</c:v>
                </c:pt>
                <c:pt idx="477">
                  <c:v>-9.2689445271144795</c:v>
                </c:pt>
                <c:pt idx="478">
                  <c:v>-9.2796979431882942</c:v>
                </c:pt>
                <c:pt idx="479">
                  <c:v>-9.2904513716301107</c:v>
                </c:pt>
                <c:pt idx="480">
                  <c:v>-9.3012048124396394</c:v>
                </c:pt>
                <c:pt idx="481">
                  <c:v>-9.3119582656165925</c:v>
                </c:pt>
                <c:pt idx="482">
                  <c:v>-9.3227117311606822</c:v>
                </c:pt>
                <c:pt idx="483">
                  <c:v>-9.3334652090716226</c:v>
                </c:pt>
                <c:pt idx="484">
                  <c:v>-9.3442186993491241</c:v>
                </c:pt>
                <c:pt idx="485">
                  <c:v>-9.3549722019928989</c:v>
                </c:pt>
                <c:pt idx="486">
                  <c:v>-9.3657257170026593</c:v>
                </c:pt>
                <c:pt idx="487">
                  <c:v>-9.3764792443781175</c:v>
                </c:pt>
                <c:pt idx="488">
                  <c:v>-9.3872327841189858</c:v>
                </c:pt>
                <c:pt idx="489">
                  <c:v>-9.3979863362249763</c:v>
                </c:pt>
                <c:pt idx="490">
                  <c:v>-9.4087399006958012</c:v>
                </c:pt>
                <c:pt idx="491">
                  <c:v>-9.4194934775311712</c:v>
                </c:pt>
                <c:pt idx="492">
                  <c:v>-9.4302470667308</c:v>
                </c:pt>
                <c:pt idx="493">
                  <c:v>-9.4410006682944001</c:v>
                </c:pt>
                <c:pt idx="494">
                  <c:v>-9.4517542822216836</c:v>
                </c:pt>
                <c:pt idx="495">
                  <c:v>-9.4625079085123627</c:v>
                </c:pt>
                <c:pt idx="496">
                  <c:v>-9.4732615471661479</c:v>
                </c:pt>
                <c:pt idx="497">
                  <c:v>-9.4840151981827532</c:v>
                </c:pt>
                <c:pt idx="498">
                  <c:v>-9.4947688615618908</c:v>
                </c:pt>
                <c:pt idx="499">
                  <c:v>-9.505522537303273</c:v>
                </c:pt>
                <c:pt idx="500">
                  <c:v>-9.5162762254066102</c:v>
                </c:pt>
                <c:pt idx="501">
                  <c:v>-9.5270299258716165</c:v>
                </c:pt>
                <c:pt idx="502">
                  <c:v>-9.5377836386980039</c:v>
                </c:pt>
                <c:pt idx="503">
                  <c:v>-9.5485373638854831</c:v>
                </c:pt>
                <c:pt idx="504">
                  <c:v>-9.559291101433768</c:v>
                </c:pt>
                <c:pt idx="505">
                  <c:v>-9.5700448513425709</c:v>
                </c:pt>
                <c:pt idx="506">
                  <c:v>-9.5807986136116039</c:v>
                </c:pt>
                <c:pt idx="507">
                  <c:v>-9.5915523882405775</c:v>
                </c:pt>
                <c:pt idx="508">
                  <c:v>-9.6023061752292058</c:v>
                </c:pt>
                <c:pt idx="509">
                  <c:v>-9.613059974577201</c:v>
                </c:pt>
                <c:pt idx="510">
                  <c:v>-9.6238137862842734</c:v>
                </c:pt>
                <c:pt idx="511">
                  <c:v>-9.6345676103501372</c:v>
                </c:pt>
                <c:pt idx="512">
                  <c:v>-9.6453214467745045</c:v>
                </c:pt>
                <c:pt idx="513">
                  <c:v>-9.6560752955570877</c:v>
                </c:pt>
                <c:pt idx="514">
                  <c:v>-9.6668291566975988</c:v>
                </c:pt>
                <c:pt idx="515">
                  <c:v>-9.6775830301957484</c:v>
                </c:pt>
                <c:pt idx="516">
                  <c:v>-9.6883369160512505</c:v>
                </c:pt>
                <c:pt idx="517">
                  <c:v>-9.6990908142638173</c:v>
                </c:pt>
                <c:pt idx="518">
                  <c:v>-9.709844724833161</c:v>
                </c:pt>
                <c:pt idx="519">
                  <c:v>-9.7205986477589938</c:v>
                </c:pt>
                <c:pt idx="520">
                  <c:v>-9.7313525830410281</c:v>
                </c:pt>
                <c:pt idx="521">
                  <c:v>-9.742106530678976</c:v>
                </c:pt>
                <c:pt idx="522">
                  <c:v>-9.7528604906725498</c:v>
                </c:pt>
                <c:pt idx="523">
                  <c:v>-9.7636144630214616</c:v>
                </c:pt>
                <c:pt idx="524">
                  <c:v>-9.7743684477254238</c:v>
                </c:pt>
                <c:pt idx="525">
                  <c:v>-9.7851224447841485</c:v>
                </c:pt>
                <c:pt idx="526">
                  <c:v>-9.795876454197348</c:v>
                </c:pt>
                <c:pt idx="527">
                  <c:v>-9.8066304759647362</c:v>
                </c:pt>
                <c:pt idx="528">
                  <c:v>-9.8173845100860238</c:v>
                </c:pt>
                <c:pt idx="529">
                  <c:v>-9.8281385565609227</c:v>
                </c:pt>
                <c:pt idx="530">
                  <c:v>-9.8388926153891472</c:v>
                </c:pt>
                <c:pt idx="531">
                  <c:v>-9.8496466865704075</c:v>
                </c:pt>
                <c:pt idx="532">
                  <c:v>-9.8604007701044178</c:v>
                </c:pt>
                <c:pt idx="533">
                  <c:v>-9.8711548659908885</c:v>
                </c:pt>
                <c:pt idx="534">
                  <c:v>-9.8819089742295336</c:v>
                </c:pt>
                <c:pt idx="535">
                  <c:v>-9.8926630948200653</c:v>
                </c:pt>
                <c:pt idx="536">
                  <c:v>-9.9034172277621941</c:v>
                </c:pt>
                <c:pt idx="537">
                  <c:v>-9.914171373055634</c:v>
                </c:pt>
                <c:pt idx="538">
                  <c:v>-9.9249255307000972</c:v>
                </c:pt>
                <c:pt idx="539">
                  <c:v>-9.9356797006952959</c:v>
                </c:pt>
                <c:pt idx="540">
                  <c:v>-9.9464338830409424</c:v>
                </c:pt>
                <c:pt idx="541">
                  <c:v>-9.957188077736749</c:v>
                </c:pt>
                <c:pt idx="542">
                  <c:v>-9.9679422847824295</c:v>
                </c:pt>
                <c:pt idx="543">
                  <c:v>-9.9786965041776945</c:v>
                </c:pt>
                <c:pt idx="544">
                  <c:v>-9.9894507359222562</c:v>
                </c:pt>
                <c:pt idx="545">
                  <c:v>-10.000204980015829</c:v>
                </c:pt>
                <c:pt idx="546">
                  <c:v>-10.010959236458122</c:v>
                </c:pt>
                <c:pt idx="547">
                  <c:v>-10.021713505248851</c:v>
                </c:pt>
                <c:pt idx="548">
                  <c:v>-10.032467786387727</c:v>
                </c:pt>
                <c:pt idx="549">
                  <c:v>-10.043222079874461</c:v>
                </c:pt>
                <c:pt idx="550">
                  <c:v>-10.053976385708767</c:v>
                </c:pt>
                <c:pt idx="551">
                  <c:v>-10.064730703890357</c:v>
                </c:pt>
                <c:pt idx="552">
                  <c:v>-10.075485034418943</c:v>
                </c:pt>
                <c:pt idx="553">
                  <c:v>-10.086239377294239</c:v>
                </c:pt>
                <c:pt idx="554">
                  <c:v>-10.096993732515957</c:v>
                </c:pt>
                <c:pt idx="555">
                  <c:v>-10.107748100083807</c:v>
                </c:pt>
                <c:pt idx="556">
                  <c:v>-10.118502479997504</c:v>
                </c:pt>
                <c:pt idx="557">
                  <c:v>-10.129256872256759</c:v>
                </c:pt>
                <c:pt idx="558">
                  <c:v>-10.140011276861285</c:v>
                </c:pt>
                <c:pt idx="559">
                  <c:v>-10.150765693810795</c:v>
                </c:pt>
                <c:pt idx="560">
                  <c:v>-10.161520123105001</c:v>
                </c:pt>
                <c:pt idx="561">
                  <c:v>-10.172274564743615</c:v>
                </c:pt>
                <c:pt idx="562">
                  <c:v>-10.18302901872635</c:v>
                </c:pt>
                <c:pt idx="563">
                  <c:v>-10.193783485052919</c:v>
                </c:pt>
                <c:pt idx="564">
                  <c:v>-10.204537963723032</c:v>
                </c:pt>
                <c:pt idx="565">
                  <c:v>-10.215292454736405</c:v>
                </c:pt>
                <c:pt idx="566">
                  <c:v>-10.226046958092747</c:v>
                </c:pt>
                <c:pt idx="567">
                  <c:v>-10.236801473791772</c:v>
                </c:pt>
                <c:pt idx="568">
                  <c:v>-10.247556001833193</c:v>
                </c:pt>
                <c:pt idx="569">
                  <c:v>-10.258310542216721</c:v>
                </c:pt>
                <c:pt idx="570">
                  <c:v>-10.269065094942071</c:v>
                </c:pt>
                <c:pt idx="571">
                  <c:v>-10.279819660008954</c:v>
                </c:pt>
                <c:pt idx="572">
                  <c:v>-10.290574237417083</c:v>
                </c:pt>
                <c:pt idx="573">
                  <c:v>-10.301328827166168</c:v>
                </c:pt>
                <c:pt idx="574">
                  <c:v>-10.312083429255924</c:v>
                </c:pt>
                <c:pt idx="575">
                  <c:v>-10.322838043686064</c:v>
                </c:pt>
                <c:pt idx="576">
                  <c:v>-10.333592670456298</c:v>
                </c:pt>
                <c:pt idx="577">
                  <c:v>-10.34434730956634</c:v>
                </c:pt>
                <c:pt idx="578">
                  <c:v>-10.355101961015903</c:v>
                </c:pt>
                <c:pt idx="579">
                  <c:v>-10.365856624804698</c:v>
                </c:pt>
                <c:pt idx="580">
                  <c:v>-10.376611300932439</c:v>
                </c:pt>
                <c:pt idx="581">
                  <c:v>-10.387365989398837</c:v>
                </c:pt>
                <c:pt idx="582">
                  <c:v>-10.398120690203607</c:v>
                </c:pt>
                <c:pt idx="583">
                  <c:v>-10.408875403346459</c:v>
                </c:pt>
                <c:pt idx="584">
                  <c:v>-10.419630128827107</c:v>
                </c:pt>
                <c:pt idx="585">
                  <c:v>-10.430384866645262</c:v>
                </c:pt>
                <c:pt idx="586">
                  <c:v>-10.441139616800639</c:v>
                </c:pt>
                <c:pt idx="587">
                  <c:v>-10.451894379292948</c:v>
                </c:pt>
                <c:pt idx="588">
                  <c:v>-10.462649154121904</c:v>
                </c:pt>
                <c:pt idx="589">
                  <c:v>-10.473403941287216</c:v>
                </c:pt>
                <c:pt idx="590">
                  <c:v>-10.484158740788601</c:v>
                </c:pt>
                <c:pt idx="591">
                  <c:v>-10.494913552625768</c:v>
                </c:pt>
                <c:pt idx="592">
                  <c:v>-10.505668376798431</c:v>
                </c:pt>
                <c:pt idx="593">
                  <c:v>-10.516423213306302</c:v>
                </c:pt>
                <c:pt idx="594">
                  <c:v>-10.527178062149094</c:v>
                </c:pt>
                <c:pt idx="595">
                  <c:v>-10.537932923326519</c:v>
                </c:pt>
                <c:pt idx="596">
                  <c:v>-10.548687796838291</c:v>
                </c:pt>
                <c:pt idx="597">
                  <c:v>-10.559442682684121</c:v>
                </c:pt>
                <c:pt idx="598">
                  <c:v>-10.570197580863724</c:v>
                </c:pt>
                <c:pt idx="599">
                  <c:v>-10.580952491376809</c:v>
                </c:pt>
                <c:pt idx="600">
                  <c:v>-10.591707414223091</c:v>
                </c:pt>
                <c:pt idx="601">
                  <c:v>-10.602462349402282</c:v>
                </c:pt>
                <c:pt idx="602">
                  <c:v>-10.613217296914094</c:v>
                </c:pt>
                <c:pt idx="603">
                  <c:v>-10.62397225675824</c:v>
                </c:pt>
                <c:pt idx="604">
                  <c:v>-10.634727228934432</c:v>
                </c:pt>
                <c:pt idx="605">
                  <c:v>-10.645482213442385</c:v>
                </c:pt>
                <c:pt idx="606">
                  <c:v>-10.656237210281809</c:v>
                </c:pt>
                <c:pt idx="607">
                  <c:v>-10.666992219452418</c:v>
                </c:pt>
                <c:pt idx="608">
                  <c:v>-10.677747240953924</c:v>
                </c:pt>
                <c:pt idx="609">
                  <c:v>-10.688502274786039</c:v>
                </c:pt>
                <c:pt idx="610">
                  <c:v>-10.699257320948478</c:v>
                </c:pt>
                <c:pt idx="611">
                  <c:v>-10.710012379440951</c:v>
                </c:pt>
                <c:pt idx="612">
                  <c:v>-10.720767450263171</c:v>
                </c:pt>
                <c:pt idx="613">
                  <c:v>-10.731522533414852</c:v>
                </c:pt>
                <c:pt idx="614">
                  <c:v>-10.742277628895707</c:v>
                </c:pt>
                <c:pt idx="615">
                  <c:v>-10.753032736705446</c:v>
                </c:pt>
                <c:pt idx="616">
                  <c:v>-10.763787856843784</c:v>
                </c:pt>
                <c:pt idx="617">
                  <c:v>-10.774542989310433</c:v>
                </c:pt>
                <c:pt idx="618">
                  <c:v>-10.785298134105107</c:v>
                </c:pt>
                <c:pt idx="619">
                  <c:v>-10.796053291227516</c:v>
                </c:pt>
                <c:pt idx="620">
                  <c:v>-10.806808460677374</c:v>
                </c:pt>
                <c:pt idx="621">
                  <c:v>-10.817563642454394</c:v>
                </c:pt>
                <c:pt idx="622">
                  <c:v>-10.828318836558287</c:v>
                </c:pt>
                <c:pt idx="623">
                  <c:v>-10.839074042988768</c:v>
                </c:pt>
                <c:pt idx="624">
                  <c:v>-10.849829261745548</c:v>
                </c:pt>
                <c:pt idx="625">
                  <c:v>-10.860584492828339</c:v>
                </c:pt>
                <c:pt idx="626">
                  <c:v>-10.871339736236857</c:v>
                </c:pt>
                <c:pt idx="627">
                  <c:v>-10.882094991970812</c:v>
                </c:pt>
                <c:pt idx="628">
                  <c:v>-10.892850260029917</c:v>
                </c:pt>
                <c:pt idx="629">
                  <c:v>-10.903605540413885</c:v>
                </c:pt>
                <c:pt idx="630">
                  <c:v>-10.914360833122428</c:v>
                </c:pt>
                <c:pt idx="631">
                  <c:v>-10.925116138155261</c:v>
                </c:pt>
                <c:pt idx="632">
                  <c:v>-10.935871455512093</c:v>
                </c:pt>
                <c:pt idx="633">
                  <c:v>-10.94662678519264</c:v>
                </c:pt>
                <c:pt idx="634">
                  <c:v>-10.957382127196613</c:v>
                </c:pt>
                <c:pt idx="635">
                  <c:v>-10.968137481523726</c:v>
                </c:pt>
                <c:pt idx="636">
                  <c:v>-10.97889284817369</c:v>
                </c:pt>
                <c:pt idx="637">
                  <c:v>-10.989648227146219</c:v>
                </c:pt>
                <c:pt idx="638">
                  <c:v>-11.000403618441025</c:v>
                </c:pt>
                <c:pt idx="639">
                  <c:v>-11.011159022057821</c:v>
                </c:pt>
                <c:pt idx="640">
                  <c:v>-11.021914437996321</c:v>
                </c:pt>
                <c:pt idx="641">
                  <c:v>-11.032669866256235</c:v>
                </c:pt>
                <c:pt idx="642">
                  <c:v>-11.043425306837278</c:v>
                </c:pt>
                <c:pt idx="643">
                  <c:v>-11.054180759739163</c:v>
                </c:pt>
                <c:pt idx="644">
                  <c:v>-11.064936224961601</c:v>
                </c:pt>
                <c:pt idx="645">
                  <c:v>-11.075691702504304</c:v>
                </c:pt>
                <c:pt idx="646">
                  <c:v>-11.086447192366988</c:v>
                </c:pt>
                <c:pt idx="647">
                  <c:v>-11.097202694549363</c:v>
                </c:pt>
                <c:pt idx="648">
                  <c:v>-11.107958209051144</c:v>
                </c:pt>
                <c:pt idx="649">
                  <c:v>-11.118713735872042</c:v>
                </c:pt>
                <c:pt idx="650">
                  <c:v>-11.12946927501177</c:v>
                </c:pt>
                <c:pt idx="651">
                  <c:v>-11.140224826470041</c:v>
                </c:pt>
                <c:pt idx="652">
                  <c:v>-11.150980390246568</c:v>
                </c:pt>
                <c:pt idx="653">
                  <c:v>-11.161735966341064</c:v>
                </c:pt>
                <c:pt idx="654">
                  <c:v>-11.172491554753242</c:v>
                </c:pt>
                <c:pt idx="655">
                  <c:v>-11.183247155482814</c:v>
                </c:pt>
                <c:pt idx="656">
                  <c:v>-11.194002768529492</c:v>
                </c:pt>
                <c:pt idx="657">
                  <c:v>-11.204758393892991</c:v>
                </c:pt>
                <c:pt idx="658">
                  <c:v>-11.215514031573022</c:v>
                </c:pt>
                <c:pt idx="659">
                  <c:v>-11.226269681569299</c:v>
                </c:pt>
                <c:pt idx="660">
                  <c:v>-11.237025343881534</c:v>
                </c:pt>
                <c:pt idx="661">
                  <c:v>-11.247781018509439</c:v>
                </c:pt>
                <c:pt idx="662">
                  <c:v>-11.258536705452729</c:v>
                </c:pt>
                <c:pt idx="663">
                  <c:v>-11.269292404711114</c:v>
                </c:pt>
                <c:pt idx="664">
                  <c:v>-11.280048116284311</c:v>
                </c:pt>
                <c:pt idx="665">
                  <c:v>-11.29080384017203</c:v>
                </c:pt>
                <c:pt idx="666">
                  <c:v>-11.301559576373984</c:v>
                </c:pt>
                <c:pt idx="667">
                  <c:v>-11.312315324889886</c:v>
                </c:pt>
                <c:pt idx="668">
                  <c:v>-11.323071085719448</c:v>
                </c:pt>
                <c:pt idx="669">
                  <c:v>-11.333826858862384</c:v>
                </c:pt>
                <c:pt idx="670">
                  <c:v>-11.344582644318407</c:v>
                </c:pt>
                <c:pt idx="671">
                  <c:v>-11.355338442087229</c:v>
                </c:pt>
                <c:pt idx="672">
                  <c:v>-11.366094252168564</c:v>
                </c:pt>
                <c:pt idx="673">
                  <c:v>-11.376850074562123</c:v>
                </c:pt>
                <c:pt idx="674">
                  <c:v>-11.38760590926762</c:v>
                </c:pt>
                <c:pt idx="675">
                  <c:v>-11.398361756284768</c:v>
                </c:pt>
                <c:pt idx="676">
                  <c:v>-11.40911761561328</c:v>
                </c:pt>
                <c:pt idx="677">
                  <c:v>-11.419873487252868</c:v>
                </c:pt>
                <c:pt idx="678">
                  <c:v>-11.430629371203246</c:v>
                </c:pt>
                <c:pt idx="679">
                  <c:v>-11.441385267464126</c:v>
                </c:pt>
                <c:pt idx="680">
                  <c:v>-11.452141176035221</c:v>
                </c:pt>
                <c:pt idx="681">
                  <c:v>-11.462897096916244</c:v>
                </c:pt>
                <c:pt idx="682">
                  <c:v>-11.473653030106908</c:v>
                </c:pt>
                <c:pt idx="683">
                  <c:v>-11.484408975606925</c:v>
                </c:pt>
                <c:pt idx="684">
                  <c:v>-11.49516493341601</c:v>
                </c:pt>
                <c:pt idx="685">
                  <c:v>-11.505920903533875</c:v>
                </c:pt>
                <c:pt idx="686">
                  <c:v>-11.516676885960232</c:v>
                </c:pt>
                <c:pt idx="687">
                  <c:v>-11.527432880694795</c:v>
                </c:pt>
                <c:pt idx="688">
                  <c:v>-11.538188887737276</c:v>
                </c:pt>
                <c:pt idx="689">
                  <c:v>-11.548944907087387</c:v>
                </c:pt>
                <c:pt idx="690">
                  <c:v>-11.559700938744843</c:v>
                </c:pt>
                <c:pt idx="691">
                  <c:v>-11.570456982709356</c:v>
                </c:pt>
                <c:pt idx="692">
                  <c:v>-11.581213038980639</c:v>
                </c:pt>
                <c:pt idx="693">
                  <c:v>-11.591969107558405</c:v>
                </c:pt>
                <c:pt idx="694">
                  <c:v>-11.602725188442369</c:v>
                </c:pt>
                <c:pt idx="695">
                  <c:v>-11.613481281632239</c:v>
                </c:pt>
                <c:pt idx="696">
                  <c:v>-11.624237387127733</c:v>
                </c:pt>
                <c:pt idx="697">
                  <c:v>-11.634993504928561</c:v>
                </c:pt>
                <c:pt idx="698">
                  <c:v>-11.645749635034436</c:v>
                </c:pt>
                <c:pt idx="699">
                  <c:v>-11.656505777445073</c:v>
                </c:pt>
                <c:pt idx="700">
                  <c:v>-11.667261932160182</c:v>
                </c:pt>
                <c:pt idx="701">
                  <c:v>-11.678018099179479</c:v>
                </c:pt>
                <c:pt idx="702">
                  <c:v>-11.688774278502674</c:v>
                </c:pt>
                <c:pt idx="703">
                  <c:v>-11.699530470129481</c:v>
                </c:pt>
                <c:pt idx="704">
                  <c:v>-11.710286674059615</c:v>
                </c:pt>
                <c:pt idx="705">
                  <c:v>-11.721042890292788</c:v>
                </c:pt>
                <c:pt idx="706">
                  <c:v>-11.731799118828711</c:v>
                </c:pt>
                <c:pt idx="707">
                  <c:v>-11.742555359667099</c:v>
                </c:pt>
                <c:pt idx="708">
                  <c:v>-11.753311612807664</c:v>
                </c:pt>
                <c:pt idx="709">
                  <c:v>-11.76406787825012</c:v>
                </c:pt>
                <c:pt idx="710">
                  <c:v>-11.77482415599418</c:v>
                </c:pt>
                <c:pt idx="711">
                  <c:v>-11.785580446039555</c:v>
                </c:pt>
                <c:pt idx="712">
                  <c:v>-11.79633674838596</c:v>
                </c:pt>
                <c:pt idx="713">
                  <c:v>-11.807093063033106</c:v>
                </c:pt>
                <c:pt idx="714">
                  <c:v>-11.817849389980708</c:v>
                </c:pt>
                <c:pt idx="715">
                  <c:v>-11.828605729228478</c:v>
                </c:pt>
                <c:pt idx="716">
                  <c:v>-11.83936208077613</c:v>
                </c:pt>
                <c:pt idx="717">
                  <c:v>-11.850118444623376</c:v>
                </c:pt>
                <c:pt idx="718">
                  <c:v>-11.860874820769931</c:v>
                </c:pt>
                <c:pt idx="719">
                  <c:v>-11.871631209215506</c:v>
                </c:pt>
                <c:pt idx="720">
                  <c:v>-11.882387609959814</c:v>
                </c:pt>
                <c:pt idx="721">
                  <c:v>-11.893144023002568</c:v>
                </c:pt>
                <c:pt idx="722">
                  <c:v>-11.903900448343482</c:v>
                </c:pt>
                <c:pt idx="723">
                  <c:v>-11.914656885982268</c:v>
                </c:pt>
                <c:pt idx="724">
                  <c:v>-11.925413335918639</c:v>
                </c:pt>
                <c:pt idx="725">
                  <c:v>-11.93616979815231</c:v>
                </c:pt>
                <c:pt idx="726">
                  <c:v>-11.946926272682992</c:v>
                </c:pt>
                <c:pt idx="727">
                  <c:v>-11.9576827595104</c:v>
                </c:pt>
                <c:pt idx="728">
                  <c:v>-11.968439258634245</c:v>
                </c:pt>
                <c:pt idx="729">
                  <c:v>-11.979195770054242</c:v>
                </c:pt>
                <c:pt idx="730">
                  <c:v>-11.989952293770102</c:v>
                </c:pt>
                <c:pt idx="731">
                  <c:v>-12.000708829781539</c:v>
                </c:pt>
                <c:pt idx="732">
                  <c:v>-12.011465378088266</c:v>
                </c:pt>
                <c:pt idx="733">
                  <c:v>-12.022221938689997</c:v>
                </c:pt>
                <c:pt idx="734">
                  <c:v>-12.032978511586444</c:v>
                </c:pt>
                <c:pt idx="735">
                  <c:v>-12.04373509677732</c:v>
                </c:pt>
                <c:pt idx="736">
                  <c:v>-12.054491694262339</c:v>
                </c:pt>
                <c:pt idx="737">
                  <c:v>-12.065248304041212</c:v>
                </c:pt>
                <c:pt idx="738">
                  <c:v>-12.076004926113654</c:v>
                </c:pt>
                <c:pt idx="739">
                  <c:v>-12.086761560479379</c:v>
                </c:pt>
                <c:pt idx="740">
                  <c:v>-12.0975182071381</c:v>
                </c:pt>
                <c:pt idx="741">
                  <c:v>-12.108274866089527</c:v>
                </c:pt>
                <c:pt idx="742">
                  <c:v>-12.119031537333376</c:v>
                </c:pt>
                <c:pt idx="743">
                  <c:v>-12.129788220869358</c:v>
                </c:pt>
                <c:pt idx="744">
                  <c:v>-12.140544916697188</c:v>
                </c:pt>
                <c:pt idx="745">
                  <c:v>-12.151301624816577</c:v>
                </c:pt>
                <c:pt idx="746">
                  <c:v>-12.162058345227241</c:v>
                </c:pt>
                <c:pt idx="747">
                  <c:v>-12.172815077928892</c:v>
                </c:pt>
                <c:pt idx="748">
                  <c:v>-12.183571822921243</c:v>
                </c:pt>
                <c:pt idx="749">
                  <c:v>-12.194328580204006</c:v>
                </c:pt>
                <c:pt idx="750">
                  <c:v>-12.205085349776896</c:v>
                </c:pt>
                <c:pt idx="751">
                  <c:v>-12.215842131639624</c:v>
                </c:pt>
                <c:pt idx="752">
                  <c:v>-12.226598925791905</c:v>
                </c:pt>
                <c:pt idx="753">
                  <c:v>-12.237355732233452</c:v>
                </c:pt>
                <c:pt idx="754">
                  <c:v>-12.248112550963977</c:v>
                </c:pt>
                <c:pt idx="755">
                  <c:v>-12.258869381983194</c:v>
                </c:pt>
                <c:pt idx="756">
                  <c:v>-12.269626225290816</c:v>
                </c:pt>
                <c:pt idx="757">
                  <c:v>-12.280383080886557</c:v>
                </c:pt>
                <c:pt idx="758">
                  <c:v>-12.291139948770128</c:v>
                </c:pt>
                <c:pt idx="759">
                  <c:v>-12.301896828941246</c:v>
                </c:pt>
                <c:pt idx="760">
                  <c:v>-12.31265372139962</c:v>
                </c:pt>
                <c:pt idx="761">
                  <c:v>-12.323410626144964</c:v>
                </c:pt>
                <c:pt idx="762">
                  <c:v>-12.334167543176994</c:v>
                </c:pt>
                <c:pt idx="763">
                  <c:v>-12.344924472495419</c:v>
                </c:pt>
                <c:pt idx="764">
                  <c:v>-12.355681414099957</c:v>
                </c:pt>
                <c:pt idx="765">
                  <c:v>-12.366438367990318</c:v>
                </c:pt>
                <c:pt idx="766">
                  <c:v>-12.377195334166215</c:v>
                </c:pt>
                <c:pt idx="767">
                  <c:v>-12.387952312627363</c:v>
                </c:pt>
                <c:pt idx="768">
                  <c:v>-12.398709303373474</c:v>
                </c:pt>
                <c:pt idx="769">
                  <c:v>-12.409466306404262</c:v>
                </c:pt>
                <c:pt idx="770">
                  <c:v>-12.420223321719439</c:v>
                </c:pt>
                <c:pt idx="771">
                  <c:v>-12.430980349318718</c:v>
                </c:pt>
                <c:pt idx="772">
                  <c:v>-12.441737389201814</c:v>
                </c:pt>
                <c:pt idx="773">
                  <c:v>-12.452494441368438</c:v>
                </c:pt>
                <c:pt idx="774">
                  <c:v>-12.463251505818306</c:v>
                </c:pt>
                <c:pt idx="775">
                  <c:v>-12.47400858255113</c:v>
                </c:pt>
                <c:pt idx="776">
                  <c:v>-12.484765671566624</c:v>
                </c:pt>
                <c:pt idx="777">
                  <c:v>-12.495522772864499</c:v>
                </c:pt>
                <c:pt idx="778">
                  <c:v>-12.506279886444469</c:v>
                </c:pt>
                <c:pt idx="779">
                  <c:v>-12.517037012306249</c:v>
                </c:pt>
                <c:pt idx="780">
                  <c:v>-12.52779415044955</c:v>
                </c:pt>
                <c:pt idx="781">
                  <c:v>-12.538551300874087</c:v>
                </c:pt>
                <c:pt idx="782">
                  <c:v>-12.549308463579571</c:v>
                </c:pt>
                <c:pt idx="783">
                  <c:v>-12.560065638565717</c:v>
                </c:pt>
                <c:pt idx="784">
                  <c:v>-12.57082282583224</c:v>
                </c:pt>
                <c:pt idx="785">
                  <c:v>-12.58158002537885</c:v>
                </c:pt>
                <c:pt idx="786">
                  <c:v>-12.592337237205262</c:v>
                </c:pt>
                <c:pt idx="787">
                  <c:v>-12.603094461311189</c:v>
                </c:pt>
                <c:pt idx="788">
                  <c:v>-12.613851697696344</c:v>
                </c:pt>
                <c:pt idx="789">
                  <c:v>-12.624608946360441</c:v>
                </c:pt>
                <c:pt idx="790">
                  <c:v>-12.635366207303193</c:v>
                </c:pt>
                <c:pt idx="791">
                  <c:v>-12.646123480524313</c:v>
                </c:pt>
                <c:pt idx="792">
                  <c:v>-12.656880766023514</c:v>
                </c:pt>
                <c:pt idx="793">
                  <c:v>-12.66763806380051</c:v>
                </c:pt>
                <c:pt idx="794">
                  <c:v>-12.678395373855015</c:v>
                </c:pt>
                <c:pt idx="795">
                  <c:v>-12.68915269618674</c:v>
                </c:pt>
                <c:pt idx="796">
                  <c:v>-12.699910030795399</c:v>
                </c:pt>
                <c:pt idx="797">
                  <c:v>-12.710667377680707</c:v>
                </c:pt>
                <c:pt idx="798">
                  <c:v>-12.721424736842376</c:v>
                </c:pt>
                <c:pt idx="799">
                  <c:v>-12.732182108280119</c:v>
                </c:pt>
                <c:pt idx="800">
                  <c:v>-12.742939491993651</c:v>
                </c:pt>
                <c:pt idx="801">
                  <c:v>-12.753696887982683</c:v>
                </c:pt>
                <c:pt idx="802">
                  <c:v>-12.76445429624693</c:v>
                </c:pt>
                <c:pt idx="803">
                  <c:v>-12.775211716786105</c:v>
                </c:pt>
                <c:pt idx="804">
                  <c:v>-12.785969149599921</c:v>
                </c:pt>
                <c:pt idx="805">
                  <c:v>-12.796726594688092</c:v>
                </c:pt>
                <c:pt idx="806">
                  <c:v>-12.807484052050331</c:v>
                </c:pt>
                <c:pt idx="807">
                  <c:v>-12.818241521686351</c:v>
                </c:pt>
                <c:pt idx="808">
                  <c:v>-12.828999003595866</c:v>
                </c:pt>
                <c:pt idx="809">
                  <c:v>-12.839756497778589</c:v>
                </c:pt>
                <c:pt idx="810">
                  <c:v>-12.850514004234233</c:v>
                </c:pt>
                <c:pt idx="811">
                  <c:v>-12.861271522962511</c:v>
                </c:pt>
                <c:pt idx="812">
                  <c:v>-12.872029053963137</c:v>
                </c:pt>
                <c:pt idx="813">
                  <c:v>-12.882786597235825</c:v>
                </c:pt>
                <c:pt idx="814">
                  <c:v>-12.893544152780288</c:v>
                </c:pt>
                <c:pt idx="815">
                  <c:v>-12.904301720596239</c:v>
                </c:pt>
                <c:pt idx="816">
                  <c:v>-12.915059300683392</c:v>
                </c:pt>
                <c:pt idx="817">
                  <c:v>-12.925816893041461</c:v>
                </c:pt>
                <c:pt idx="818">
                  <c:v>-12.936574497670156</c:v>
                </c:pt>
                <c:pt idx="819">
                  <c:v>-12.947332114569194</c:v>
                </c:pt>
                <c:pt idx="820">
                  <c:v>-12.958089743738288</c:v>
                </c:pt>
                <c:pt idx="821">
                  <c:v>-12.968847385177149</c:v>
                </c:pt>
                <c:pt idx="822">
                  <c:v>-12.979605038885493</c:v>
                </c:pt>
                <c:pt idx="823">
                  <c:v>-12.990362704863033</c:v>
                </c:pt>
                <c:pt idx="824">
                  <c:v>-13.00112038310948</c:v>
                </c:pt>
                <c:pt idx="825">
                  <c:v>-13.011878073624551</c:v>
                </c:pt>
                <c:pt idx="826">
                  <c:v>-13.022635776407958</c:v>
                </c:pt>
                <c:pt idx="827">
                  <c:v>-13.033393491459412</c:v>
                </c:pt>
                <c:pt idx="828">
                  <c:v>-13.04415121877863</c:v>
                </c:pt>
                <c:pt idx="829">
                  <c:v>-13.054908958365324</c:v>
                </c:pt>
                <c:pt idx="830">
                  <c:v>-13.065666710219206</c:v>
                </c:pt>
                <c:pt idx="831">
                  <c:v>-13.076424474339992</c:v>
                </c:pt>
                <c:pt idx="832">
                  <c:v>-13.087182250727395</c:v>
                </c:pt>
                <c:pt idx="833">
                  <c:v>-13.097940039381125</c:v>
                </c:pt>
                <c:pt idx="834">
                  <c:v>-13.1086978403009</c:v>
                </c:pt>
                <c:pt idx="835">
                  <c:v>-13.119455653486432</c:v>
                </c:pt>
                <c:pt idx="836">
                  <c:v>-13.130213478937433</c:v>
                </c:pt>
                <c:pt idx="837">
                  <c:v>-13.140971316653618</c:v>
                </c:pt>
                <c:pt idx="838">
                  <c:v>-13.1517291666347</c:v>
                </c:pt>
                <c:pt idx="839">
                  <c:v>-13.162487028880392</c:v>
                </c:pt>
                <c:pt idx="840">
                  <c:v>-13.173244903390408</c:v>
                </c:pt>
                <c:pt idx="841">
                  <c:v>-13.184002790164461</c:v>
                </c:pt>
                <c:pt idx="842">
                  <c:v>-13.194760689202266</c:v>
                </c:pt>
                <c:pt idx="843">
                  <c:v>-13.205518600503535</c:v>
                </c:pt>
                <c:pt idx="844">
                  <c:v>-13.216276524067982</c:v>
                </c:pt>
                <c:pt idx="845">
                  <c:v>-13.227034459895322</c:v>
                </c:pt>
                <c:pt idx="846">
                  <c:v>-13.237792407985266</c:v>
                </c:pt>
                <c:pt idx="847">
                  <c:v>-13.248550368337527</c:v>
                </c:pt>
                <c:pt idx="848">
                  <c:v>-13.25930834095182</c:v>
                </c:pt>
                <c:pt idx="849">
                  <c:v>-13.270066325827859</c:v>
                </c:pt>
                <c:pt idx="850">
                  <c:v>-13.280824322965357</c:v>
                </c:pt>
                <c:pt idx="851">
                  <c:v>-13.291582332364028</c:v>
                </c:pt>
                <c:pt idx="852">
                  <c:v>-13.302340354023585</c:v>
                </c:pt>
                <c:pt idx="853">
                  <c:v>-13.313098387943741</c:v>
                </c:pt>
                <c:pt idx="854">
                  <c:v>-13.32385643412421</c:v>
                </c:pt>
                <c:pt idx="855">
                  <c:v>-13.334614492564706</c:v>
                </c:pt>
                <c:pt idx="856">
                  <c:v>-13.345372563264942</c:v>
                </c:pt>
                <c:pt idx="857">
                  <c:v>-13.356130646224631</c:v>
                </c:pt>
                <c:pt idx="858">
                  <c:v>-13.366888741443487</c:v>
                </c:pt>
                <c:pt idx="859">
                  <c:v>-13.377646848921223</c:v>
                </c:pt>
                <c:pt idx="860">
                  <c:v>-13.388404968657555</c:v>
                </c:pt>
                <c:pt idx="861">
                  <c:v>-13.399163100652194</c:v>
                </c:pt>
                <c:pt idx="862">
                  <c:v>-13.409921244904854</c:v>
                </c:pt>
                <c:pt idx="863">
                  <c:v>-13.420679401415249</c:v>
                </c:pt>
                <c:pt idx="864">
                  <c:v>-13.431437570183093</c:v>
                </c:pt>
                <c:pt idx="865">
                  <c:v>-13.442195751208098</c:v>
                </c:pt>
                <c:pt idx="866">
                  <c:v>-13.45295394448998</c:v>
                </c:pt>
                <c:pt idx="867">
                  <c:v>-13.463712150028451</c:v>
                </c:pt>
                <c:pt idx="868">
                  <c:v>-13.474470367823224</c:v>
                </c:pt>
                <c:pt idx="869">
                  <c:v>-13.485228597874015</c:v>
                </c:pt>
                <c:pt idx="870">
                  <c:v>-13.495986840180533</c:v>
                </c:pt>
                <c:pt idx="871">
                  <c:v>-13.506745094742497</c:v>
                </c:pt>
                <c:pt idx="872">
                  <c:v>-13.517503361559617</c:v>
                </c:pt>
                <c:pt idx="873">
                  <c:v>-13.528261640631609</c:v>
                </c:pt>
                <c:pt idx="874">
                  <c:v>-13.539019931958183</c:v>
                </c:pt>
                <c:pt idx="875">
                  <c:v>-13.549778235539057</c:v>
                </c:pt>
                <c:pt idx="876">
                  <c:v>-13.560536551373941</c:v>
                </c:pt>
                <c:pt idx="877">
                  <c:v>-13.571294879462551</c:v>
                </c:pt>
                <c:pt idx="878">
                  <c:v>-13.5820532198046</c:v>
                </c:pt>
                <c:pt idx="879">
                  <c:v>-13.5928115723998</c:v>
                </c:pt>
                <c:pt idx="880">
                  <c:v>-13.603569937247867</c:v>
                </c:pt>
                <c:pt idx="881">
                  <c:v>-13.614328314348514</c:v>
                </c:pt>
                <c:pt idx="882">
                  <c:v>-13.625086703701454</c:v>
                </c:pt>
                <c:pt idx="883">
                  <c:v>-13.6358451053064</c:v>
                </c:pt>
                <c:pt idx="884">
                  <c:v>-13.646603519163067</c:v>
                </c:pt>
                <c:pt idx="885">
                  <c:v>-13.657361945271168</c:v>
                </c:pt>
                <c:pt idx="886">
                  <c:v>-13.668120383630416</c:v>
                </c:pt>
                <c:pt idx="887">
                  <c:v>-13.678878834240527</c:v>
                </c:pt>
                <c:pt idx="888">
                  <c:v>-13.689637297101212</c:v>
                </c:pt>
                <c:pt idx="889">
                  <c:v>-13.700395772212186</c:v>
                </c:pt>
                <c:pt idx="890">
                  <c:v>-13.711154259573163</c:v>
                </c:pt>
                <c:pt idx="891">
                  <c:v>-13.721912759183857</c:v>
                </c:pt>
                <c:pt idx="892">
                  <c:v>-13.73267127104398</c:v>
                </c:pt>
                <c:pt idx="893">
                  <c:v>-13.743429795153245</c:v>
                </c:pt>
                <c:pt idx="894">
                  <c:v>-13.754188331511369</c:v>
                </c:pt>
                <c:pt idx="895">
                  <c:v>-13.764946880118062</c:v>
                </c:pt>
                <c:pt idx="896">
                  <c:v>-13.77570544097304</c:v>
                </c:pt>
                <c:pt idx="897">
                  <c:v>-13.786464014076016</c:v>
                </c:pt>
                <c:pt idx="898">
                  <c:v>-13.797222599426703</c:v>
                </c:pt>
                <c:pt idx="899">
                  <c:v>-13.807981197024818</c:v>
                </c:pt>
                <c:pt idx="900">
                  <c:v>-13.81873980687007</c:v>
                </c:pt>
                <c:pt idx="901">
                  <c:v>-13.829498428962177</c:v>
                </c:pt>
                <c:pt idx="902">
                  <c:v>-13.84025706330085</c:v>
                </c:pt>
                <c:pt idx="903">
                  <c:v>-13.851015709885804</c:v>
                </c:pt>
                <c:pt idx="904">
                  <c:v>-13.86177436871675</c:v>
                </c:pt>
                <c:pt idx="905">
                  <c:v>-13.872533039793405</c:v>
                </c:pt>
                <c:pt idx="906">
                  <c:v>-13.88329172311548</c:v>
                </c:pt>
                <c:pt idx="907">
                  <c:v>-13.894050418682692</c:v>
                </c:pt>
                <c:pt idx="908">
                  <c:v>-13.904809126494753</c:v>
                </c:pt>
                <c:pt idx="909">
                  <c:v>-13.915567846551376</c:v>
                </c:pt>
                <c:pt idx="910">
                  <c:v>-13.926326578852276</c:v>
                </c:pt>
                <c:pt idx="911">
                  <c:v>-13.937085323397165</c:v>
                </c:pt>
                <c:pt idx="912">
                  <c:v>-13.947844080185758</c:v>
                </c:pt>
                <c:pt idx="913">
                  <c:v>-13.958602849217769</c:v>
                </c:pt>
                <c:pt idx="914">
                  <c:v>-13.96936163049291</c:v>
                </c:pt>
                <c:pt idx="915">
                  <c:v>-13.980120424010899</c:v>
                </c:pt>
                <c:pt idx="916">
                  <c:v>-13.990879229771444</c:v>
                </c:pt>
                <c:pt idx="917">
                  <c:v>-14.001638047774263</c:v>
                </c:pt>
                <c:pt idx="918">
                  <c:v>-14.012396878019068</c:v>
                </c:pt>
                <c:pt idx="919">
                  <c:v>-14.023155720505573</c:v>
                </c:pt>
                <c:pt idx="920">
                  <c:v>-14.033914575233492</c:v>
                </c:pt>
                <c:pt idx="921">
                  <c:v>-14.044673442202539</c:v>
                </c:pt>
                <c:pt idx="922">
                  <c:v>-14.055432321412427</c:v>
                </c:pt>
                <c:pt idx="923">
                  <c:v>-14.06619121286287</c:v>
                </c:pt>
                <c:pt idx="924">
                  <c:v>-14.076950116553583</c:v>
                </c:pt>
                <c:pt idx="925">
                  <c:v>-14.087709032484279</c:v>
                </c:pt>
                <c:pt idx="926">
                  <c:v>-14.098467960654672</c:v>
                </c:pt>
                <c:pt idx="927">
                  <c:v>-14.109226901064474</c:v>
                </c:pt>
                <c:pt idx="928">
                  <c:v>-14.119985853713402</c:v>
                </c:pt>
                <c:pt idx="929">
                  <c:v>-14.130744818601167</c:v>
                </c:pt>
                <c:pt idx="930">
                  <c:v>-14.141503795727484</c:v>
                </c:pt>
                <c:pt idx="931">
                  <c:v>-14.152262785092066</c:v>
                </c:pt>
                <c:pt idx="932">
                  <c:v>-14.163021786694628</c:v>
                </c:pt>
                <c:pt idx="933">
                  <c:v>-14.173780800534884</c:v>
                </c:pt>
                <c:pt idx="934">
                  <c:v>-14.184539826612546</c:v>
                </c:pt>
                <c:pt idx="935">
                  <c:v>-14.195298864927329</c:v>
                </c:pt>
                <c:pt idx="936">
                  <c:v>-14.206057915478947</c:v>
                </c:pt>
                <c:pt idx="937">
                  <c:v>-14.216816978267113</c:v>
                </c:pt>
                <c:pt idx="938">
                  <c:v>-14.227576053291543</c:v>
                </c:pt>
                <c:pt idx="939">
                  <c:v>-14.238335140551948</c:v>
                </c:pt>
                <c:pt idx="940">
                  <c:v>-14.249094240048043</c:v>
                </c:pt>
                <c:pt idx="941">
                  <c:v>-14.259853351779542</c:v>
                </c:pt>
                <c:pt idx="942">
                  <c:v>-14.270612475746159</c:v>
                </c:pt>
                <c:pt idx="943">
                  <c:v>-14.281371611947607</c:v>
                </c:pt>
                <c:pt idx="944">
                  <c:v>-14.292130760383602</c:v>
                </c:pt>
                <c:pt idx="945">
                  <c:v>-14.302889921053856</c:v>
                </c:pt>
                <c:pt idx="946">
                  <c:v>-14.313649093958084</c:v>
                </c:pt>
                <c:pt idx="947">
                  <c:v>-14.324408279095998</c:v>
                </c:pt>
                <c:pt idx="948">
                  <c:v>-14.335167476467314</c:v>
                </c:pt>
                <c:pt idx="949">
                  <c:v>-14.345926686071744</c:v>
                </c:pt>
                <c:pt idx="950">
                  <c:v>-14.356685907909004</c:v>
                </c:pt>
                <c:pt idx="951">
                  <c:v>-14.367445141978806</c:v>
                </c:pt>
                <c:pt idx="952">
                  <c:v>-14.378204388280864</c:v>
                </c:pt>
                <c:pt idx="953">
                  <c:v>-14.388963646814892</c:v>
                </c:pt>
                <c:pt idx="954">
                  <c:v>-14.399722917580604</c:v>
                </c:pt>
                <c:pt idx="955">
                  <c:v>-14.410482200577716</c:v>
                </c:pt>
                <c:pt idx="956">
                  <c:v>-14.421241495805941</c:v>
                </c:pt>
                <c:pt idx="957">
                  <c:v>-14.432000803264989</c:v>
                </c:pt>
                <c:pt idx="958">
                  <c:v>-14.442760122954578</c:v>
                </c:pt>
                <c:pt idx="959">
                  <c:v>-14.453519454874421</c:v>
                </c:pt>
                <c:pt idx="960">
                  <c:v>-14.464278799024232</c:v>
                </c:pt>
                <c:pt idx="961">
                  <c:v>-14.475038155403725</c:v>
                </c:pt>
                <c:pt idx="962">
                  <c:v>-14.485797524012613</c:v>
                </c:pt>
                <c:pt idx="963">
                  <c:v>-14.49655690485061</c:v>
                </c:pt>
                <c:pt idx="964">
                  <c:v>-14.507316297917432</c:v>
                </c:pt>
                <c:pt idx="965">
                  <c:v>-14.518075703212791</c:v>
                </c:pt>
                <c:pt idx="966">
                  <c:v>-14.528835120736401</c:v>
                </c:pt>
                <c:pt idx="967">
                  <c:v>-14.539594550487976</c:v>
                </c:pt>
                <c:pt idx="968">
                  <c:v>-14.550353992467231</c:v>
                </c:pt>
                <c:pt idx="969">
                  <c:v>-14.561113446673879</c:v>
                </c:pt>
                <c:pt idx="970">
                  <c:v>-14.571872913107635</c:v>
                </c:pt>
                <c:pt idx="971">
                  <c:v>-14.582632391768211</c:v>
                </c:pt>
                <c:pt idx="972">
                  <c:v>-14.593391882655323</c:v>
                </c:pt>
                <c:pt idx="973">
                  <c:v>-14.604151385768684</c:v>
                </c:pt>
                <c:pt idx="974">
                  <c:v>-14.614910901108008</c:v>
                </c:pt>
                <c:pt idx="975">
                  <c:v>-14.625670428673009</c:v>
                </c:pt>
                <c:pt idx="976">
                  <c:v>-14.636429968463402</c:v>
                </c:pt>
                <c:pt idx="977">
                  <c:v>-14.647189520478898</c:v>
                </c:pt>
                <c:pt idx="978">
                  <c:v>-14.657949084719213</c:v>
                </c:pt>
                <c:pt idx="979">
                  <c:v>-14.668708661184063</c:v>
                </c:pt>
                <c:pt idx="980">
                  <c:v>-14.679468249873159</c:v>
                </c:pt>
                <c:pt idx="981">
                  <c:v>-14.690227850786215</c:v>
                </c:pt>
                <c:pt idx="982">
                  <c:v>-14.700987463922946</c:v>
                </c:pt>
                <c:pt idx="983">
                  <c:v>-14.711747089283067</c:v>
                </c:pt>
                <c:pt idx="984">
                  <c:v>-14.722506726866291</c:v>
                </c:pt>
                <c:pt idx="985">
                  <c:v>-14.733266376672331</c:v>
                </c:pt>
                <c:pt idx="986">
                  <c:v>-14.744026038700902</c:v>
                </c:pt>
                <c:pt idx="987">
                  <c:v>-14.754785712951719</c:v>
                </c:pt>
                <c:pt idx="988">
                  <c:v>-14.765545399424495</c:v>
                </c:pt>
                <c:pt idx="989">
                  <c:v>-14.776305098118943</c:v>
                </c:pt>
                <c:pt idx="990">
                  <c:v>-14.787064809034778</c:v>
                </c:pt>
                <c:pt idx="991">
                  <c:v>-14.797824532171715</c:v>
                </c:pt>
                <c:pt idx="992">
                  <c:v>-14.808584267529467</c:v>
                </c:pt>
                <c:pt idx="993">
                  <c:v>-14.819344015107747</c:v>
                </c:pt>
                <c:pt idx="994">
                  <c:v>-14.830103774906272</c:v>
                </c:pt>
                <c:pt idx="995">
                  <c:v>-14.840863546924753</c:v>
                </c:pt>
                <c:pt idx="996">
                  <c:v>-14.851623331162907</c:v>
                </c:pt>
                <c:pt idx="997">
                  <c:v>-14.862383127620445</c:v>
                </c:pt>
                <c:pt idx="998">
                  <c:v>-14.873142936297082</c:v>
                </c:pt>
                <c:pt idx="999">
                  <c:v>-14.883902757192534</c:v>
                </c:pt>
                <c:pt idx="1000">
                  <c:v>-14.894662590306512</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Aucun (2e ét. inerte)</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0.1</c:v>
                </c:pt>
                <c:pt idx="2">
                  <c:v>0.2</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xVal>
          <c:yVal>
            <c:numRef>
              <c:f>Propu!$B$4:$X$4</c:f>
              <c:numCache>
                <c:formatCode>General</c:formatCode>
                <c:ptCount val="23"/>
                <c:pt idx="0">
                  <c:v>0</c:v>
                </c:pt>
                <c:pt idx="1">
                  <c:v>0.01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52 mm</c:v>
                </c:pt>
              </c:strCache>
            </c:strRef>
          </c:tx>
          <c:xVal>
            <c:numRef>
              <c:f>Abaco!$D$43:$D$51</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Abaco!$K$43:$K$51</c:f>
              <c:numCache>
                <c:formatCode>General" m/s"</c:formatCode>
                <c:ptCount val="9"/>
                <c:pt idx="0">
                  <c:v>0.80796981852254368</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104 mm</c:v>
                </c:pt>
              </c:strCache>
            </c:strRef>
          </c:tx>
          <c:xVal>
            <c:numRef>
              <c:f>Abaco!$D$52:$D$60</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Abaco!$K$52:$K$60</c:f>
              <c:numCache>
                <c:formatCode>General" m/s"</c:formatCode>
                <c:ptCount val="9"/>
                <c:pt idx="0">
                  <c:v>0.40398490927024355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156 mm</c:v>
                </c:pt>
              </c:strCache>
            </c:strRef>
          </c:tx>
          <c:xVal>
            <c:numRef>
              <c:f>Abaco!$D$61:$D$69</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Abaco!$K$61:$K$69</c:f>
              <c:numCache>
                <c:formatCode>General" m/s"</c:formatCode>
                <c:ptCount val="9"/>
                <c:pt idx="0">
                  <c:v>0.26932327284682905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52 mm</c:v>
                </c:pt>
              </c:strCache>
            </c:strRef>
          </c:tx>
          <c:xVal>
            <c:numRef>
              <c:f>Abaco!$D$43:$D$51</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Abaco!$L$43:$L$51</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104 mm</c:v>
                </c:pt>
              </c:strCache>
            </c:strRef>
          </c:tx>
          <c:xVal>
            <c:numRef>
              <c:f>Abaco!$D$52:$D$60</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Abaco!$L$52:$L$60</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156 mm</c:v>
                </c:pt>
              </c:strCache>
            </c:strRef>
          </c:tx>
          <c:xVal>
            <c:numRef>
              <c:f>Abaco!$D$61:$D$69</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Abaco!$L$61:$L$69</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52 mm</c:v>
                </c:pt>
              </c:strCache>
            </c:strRef>
          </c:tx>
          <c:xVal>
            <c:numRef>
              <c:f>Abaco!$D$43:$D$51</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Abaco!$M$43:$M$51</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104 mm</c:v>
                </c:pt>
              </c:strCache>
            </c:strRef>
          </c:tx>
          <c:xVal>
            <c:numRef>
              <c:f>Abaco!$D$52:$D$60</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Abaco!$M$52:$M$60</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156 mm</c:v>
                </c:pt>
              </c:strCache>
            </c:strRef>
          </c:tx>
          <c:xVal>
            <c:numRef>
              <c:f>Abaco!$D$61:$D$69</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Abaco!$M$61:$M$69</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file>

<file path=xl/ctrlProps/ctrlProp2.xml><?xml version="1.0" encoding="utf-8"?>
<formControlPr xmlns="http://schemas.microsoft.com/office/spreadsheetml/2009/9/main" objectType="Spin" dx="15" fmlaLink="$C$12" inc="100" max="30000" noThreeD="1" page="10" val="5083"/>
</file>

<file path=xl/ctrlProps/ctrlProp3.xml><?xml version="1.0" encoding="utf-8"?>
<formControlPr xmlns="http://schemas.microsoft.com/office/spreadsheetml/2009/9/main" objectType="Spin" dx="15" fmlaLink="$C$13" inc="50" max="30000" noThreeD="1" page="10" val="495"/>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19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80"/>
</file>

<file path=xl/ctrlProps/ctrlProp8.xml><?xml version="1.0" encoding="utf-8"?>
<formControlPr xmlns="http://schemas.microsoft.com/office/spreadsheetml/2009/9/main" objectType="Spin" dx="15" fmlaLink="$C$31" inc="10" max="30000" noThreeD="1" page="10" val="145"/>
</file>

<file path=xl/ctrlProps/ctrlProp9.xml><?xml version="1.0" encoding="utf-8"?>
<formControlPr xmlns="http://schemas.microsoft.com/office/spreadsheetml/2009/9/main" objectType="Spin" dx="15" fmlaLink="$C$32" max="30000" noThreeD="1" page="10" val="3"/>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1120"/>
</file>

<file path=xl/ctrlProps/ctrlProp12.xml><?xml version="1.0" encoding="utf-8"?>
<formControlPr xmlns="http://schemas.microsoft.com/office/spreadsheetml/2009/9/main" objectType="Spin" dx="15" fmlaLink="$C$12" inc="100" max="30000" noThreeD="1" page="10" val="5083"/>
</file>

<file path=xl/ctrlProps/ctrlProp13.xml><?xml version="1.0" encoding="utf-8"?>
<formControlPr xmlns="http://schemas.microsoft.com/office/spreadsheetml/2009/9/main" objectType="Spin" dx="15" fmlaLink="$C$12" inc="100" max="30000" noThreeD="1" page="10" val="5083"/>
</file>

<file path=xl/ctrlProps/ctrlProp14.xml><?xml version="1.0" encoding="utf-8"?>
<formControlPr xmlns="http://schemas.microsoft.com/office/spreadsheetml/2009/9/main" objectType="Spin" dx="15" fmlaLink="Stabilito!C12" inc="100" max="30000" noThreeD="1" page="10" val="5083"/>
</file>

<file path=xl/ctrlProps/ctrlProp15.xml><?xml version="1.0" encoding="utf-8"?>
<formControlPr xmlns="http://schemas.microsoft.com/office/spreadsheetml/2009/9/main" objectType="Spin" dx="15" fmlaLink="$B$44" inc="50" max="30000" noThreeD="1" page="10" val="320"/>
</file>

<file path=xl/ctrlProps/ctrlProp16.xml><?xml version="1.0" encoding="utf-8"?>
<formControlPr xmlns="http://schemas.microsoft.com/office/spreadsheetml/2009/9/main" objectType="Spin" dx="15" fmlaLink="$B$46" inc="50" max="30000" noThreeD="1" page="10" val="32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5083"/>
</file>

<file path=xl/ctrlProps/ctrlProp20.xml><?xml version="1.0" encoding="utf-8"?>
<formControlPr xmlns="http://schemas.microsoft.com/office/spreadsheetml/2009/9/main" objectType="Spin" dx="15" fmlaLink="Stabilito!C12" inc="100" max="30000" noThreeD="1" page="10" val="5083"/>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72074" y="19105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exi\Documents\scolaire\IPSA\AeroIpsa\SP-02\STABTRAJ\pro24_4_4_new\Alpha\alpha.xlsx" TargetMode="External"/><Relationship Id="rId1" Type="http://schemas.openxmlformats.org/officeDocument/2006/relationships/externalLinkPath" Target="alph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bilito"/>
      <sheetName val="Trajecto"/>
      <sheetName val="Courbes"/>
      <sheetName val="Propu"/>
      <sheetName val="Calculs"/>
      <sheetName val="Abaco"/>
      <sheetName val="Info"/>
      <sheetName val="Controle"/>
    </sheetNames>
    <sheetDataSet>
      <sheetData sheetId="0" refreshError="1"/>
      <sheetData sheetId="1" refreshError="1"/>
      <sheetData sheetId="2" refreshError="1"/>
      <sheetData sheetId="3">
        <row r="2">
          <cell r="L2">
            <v>0.65200000000000002</v>
          </cell>
        </row>
      </sheetData>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tabSelected="1" zoomScale="115" zoomScaleNormal="115" zoomScaleSheetLayoutView="100" workbookViewId="0">
      <selection activeCell="U24" sqref="U24"/>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58" t="s">
        <v>53</v>
      </c>
      <c r="D2" s="558"/>
      <c r="L2" s="147" t="str">
        <f>"Language/Langue"</f>
        <v>Language/Langue</v>
      </c>
      <c r="M2" s="583" t="s">
        <v>1</v>
      </c>
      <c r="N2" s="583"/>
      <c r="O2" s="583"/>
      <c r="P2" s="584"/>
      <c r="Q2" s="27"/>
    </row>
    <row r="3" spans="1:20" ht="12.75" customHeight="1" x14ac:dyDescent="0.2">
      <c r="A3" s="25"/>
      <c r="C3" s="558"/>
      <c r="D3" s="558"/>
      <c r="L3" s="591"/>
      <c r="M3" s="591"/>
      <c r="N3" s="45"/>
      <c r="Q3" s="27"/>
    </row>
    <row r="4" spans="1:20" ht="12.75" customHeight="1" x14ac:dyDescent="0.2">
      <c r="A4" s="25"/>
      <c r="C4" s="559" t="str">
        <f>IF(Lang="Français","Stabilité de fusée à ailerons",IF(Lang="English","Stability for rocket with fins",""))</f>
        <v>Stabilité de fusée à ailerons</v>
      </c>
      <c r="D4" s="559"/>
      <c r="L4" s="33"/>
      <c r="M4" s="583" t="s">
        <v>570</v>
      </c>
      <c r="N4" s="583"/>
      <c r="O4" s="583"/>
      <c r="P4" s="584"/>
      <c r="Q4" s="27"/>
    </row>
    <row r="5" spans="1:20" ht="12.75" customHeight="1" x14ac:dyDescent="0.25">
      <c r="A5" s="25"/>
      <c r="B5" s="28"/>
      <c r="C5" s="540"/>
      <c r="D5" s="540"/>
      <c r="L5" s="33"/>
      <c r="M5" s="565" t="s">
        <v>156</v>
      </c>
      <c r="N5" s="566"/>
      <c r="O5" s="594" t="s">
        <v>157</v>
      </c>
      <c r="P5" s="594"/>
      <c r="Q5" s="29"/>
    </row>
    <row r="6" spans="1:20" ht="12.75" customHeight="1" thickBot="1" x14ac:dyDescent="0.25">
      <c r="A6" s="25"/>
      <c r="B6" s="87"/>
      <c r="C6" s="553" t="str">
        <f>IF(Lang="Français","Remplir les cases jaunes",IF(Lang="English","Fill-in yellow cells only",""))</f>
        <v>Remplir les cases jaunes</v>
      </c>
      <c r="D6" s="553"/>
      <c r="L6" s="139" t="str">
        <f>IF(Lang="Français","Longueur      'L'",IF(Lang="English","Length      'L'",""))</f>
        <v>Longueur      'L'</v>
      </c>
      <c r="M6" s="554">
        <v>60</v>
      </c>
      <c r="N6" s="555"/>
      <c r="O6" s="575">
        <v>50</v>
      </c>
      <c r="P6" s="575"/>
      <c r="Q6" s="29"/>
    </row>
    <row r="7" spans="1:20" ht="12.75" customHeight="1" thickTop="1" thickBot="1" x14ac:dyDescent="0.25">
      <c r="A7" s="25"/>
      <c r="B7" s="31"/>
      <c r="C7" s="561" t="str">
        <f>IF(Lang="Français","Fusée",IF(Lang="English","Rocket",""))</f>
        <v>Fusée</v>
      </c>
      <c r="D7" s="562"/>
      <c r="L7" s="139" t="str">
        <f>IF(Lang="Français","Diamètre     'D1'",IF(Lang="English","Diameter 'D1'",""))</f>
        <v>Diamètre     'D1'</v>
      </c>
      <c r="M7" s="554">
        <v>84</v>
      </c>
      <c r="N7" s="555"/>
      <c r="O7" s="575">
        <v>104</v>
      </c>
      <c r="P7" s="575"/>
      <c r="Q7" s="29"/>
    </row>
    <row r="8" spans="1:20" ht="12.75" customHeight="1" thickTop="1" x14ac:dyDescent="0.2">
      <c r="A8" s="25"/>
      <c r="B8" s="138" t="str">
        <f>IF(Lang="Français","Nom",IF(Lang="English","Name",""))</f>
        <v>Nom</v>
      </c>
      <c r="C8" s="556" t="s">
        <v>571</v>
      </c>
      <c r="D8" s="556"/>
      <c r="E8" s="90"/>
      <c r="K8" s="33"/>
      <c r="L8" s="139" t="str">
        <f>IF(Lang="Français","Diamètre     'D2'",IF(Lang="English","Diameter 'D2'",""))</f>
        <v>Diamètre     'D2'</v>
      </c>
      <c r="M8" s="554">
        <v>104</v>
      </c>
      <c r="N8" s="555"/>
      <c r="O8" s="575">
        <v>84</v>
      </c>
      <c r="P8" s="575"/>
      <c r="Q8" s="29"/>
    </row>
    <row r="9" spans="1:20" ht="12.75" customHeight="1" x14ac:dyDescent="0.2">
      <c r="A9" s="25"/>
      <c r="B9" s="138" t="s">
        <v>4</v>
      </c>
      <c r="C9" s="557" t="s">
        <v>568</v>
      </c>
      <c r="D9" s="557"/>
      <c r="E9" s="90"/>
      <c r="K9" s="33"/>
      <c r="L9" s="139" t="str">
        <f>IF(Lang="Français","Implantation 'x'",IF(Lang="English","Basement 'x'",""))</f>
        <v>Implantation 'x'</v>
      </c>
      <c r="M9" s="554">
        <v>1</v>
      </c>
      <c r="N9" s="555"/>
      <c r="O9" s="575">
        <v>1070</v>
      </c>
      <c r="P9" s="575"/>
      <c r="Q9" s="29"/>
    </row>
    <row r="10" spans="1:20" ht="12.75" customHeight="1" x14ac:dyDescent="0.2">
      <c r="A10" s="25"/>
      <c r="B10" s="138" t="s">
        <v>562</v>
      </c>
      <c r="C10" s="537" t="str">
        <f>IF((LEFT(Type_fusee,4)="Mini"),"MF",(IF((RIGHT(Type_fusee,1)="."),"FX","")))</f>
        <v>FX</v>
      </c>
      <c r="D10" s="538">
        <v>0</v>
      </c>
      <c r="E10" s="539" t="str">
        <f>IF(C10="","",C10&amp;D10)</f>
        <v>FX0</v>
      </c>
      <c r="K10" s="33"/>
      <c r="Q10" s="29"/>
    </row>
    <row r="11" spans="1:20" ht="12.75" customHeight="1" x14ac:dyDescent="0.2">
      <c r="A11" s="25"/>
      <c r="B11" s="139" t="s">
        <v>54</v>
      </c>
      <c r="C11" s="563" t="s">
        <v>567</v>
      </c>
      <c r="D11" s="564"/>
      <c r="E11" s="90"/>
      <c r="K11" s="33"/>
      <c r="L11" s="107"/>
      <c r="M11" s="224" t="str">
        <f>IF(Lang="Français","Propu plein",IF(Lang="English","Loaded Motor",""))</f>
        <v>Propu plein</v>
      </c>
      <c r="N11" s="592" t="str">
        <f>IF(Lang="Français","Propu vide",IF(Lang="English","Empty Motor",""))</f>
        <v>Propu vide</v>
      </c>
      <c r="O11" s="593"/>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5083</v>
      </c>
      <c r="D12" s="34" t="s">
        <v>572</v>
      </c>
      <c r="L12" s="108" t="str">
        <f>IF(Lang="Français","Masse propu",IF(Lang="English","Motor Mass",""))</f>
        <v>Masse propu</v>
      </c>
      <c r="M12" s="109">
        <f ca="1">MpropuPlein</f>
        <v>1E-4</v>
      </c>
      <c r="N12" s="587">
        <f ca="1">MpropuVide</f>
        <v>0</v>
      </c>
      <c r="O12" s="588"/>
      <c r="P12" s="110" t="s">
        <v>14</v>
      </c>
      <c r="Q12" s="29"/>
      <c r="S12" s="386" t="str">
        <f>IF(Lang="Français","Haut",IF(Lang="English","Top",""))</f>
        <v>Haut</v>
      </c>
      <c r="T12" s="387">
        <f ca="1">XpropuRef-Long_propu</f>
        <v>1110</v>
      </c>
    </row>
    <row r="13" spans="1:20" ht="12.75" customHeight="1" x14ac:dyDescent="0.2">
      <c r="A13" s="25"/>
      <c r="B13" s="139" t="str">
        <f>IF(Lang="Français","Centre de Masse",IF(Lang="English","Center of Mass",""))</f>
        <v>Centre de Masse</v>
      </c>
      <c r="C13" s="35">
        <v>495</v>
      </c>
      <c r="D13" s="34" t="s">
        <v>572</v>
      </c>
      <c r="L13" s="108" t="str">
        <f>IF(Lang="Français","CdM propu",IF(Lang="English","Motor CoM",""))</f>
        <v>CdM propu</v>
      </c>
      <c r="M13" s="111">
        <f ca="1">XpropuPlein</f>
        <v>0</v>
      </c>
      <c r="N13" s="585">
        <f ca="1">XpropuVide</f>
        <v>0</v>
      </c>
      <c r="O13" s="586"/>
      <c r="P13" s="110" t="s">
        <v>14</v>
      </c>
      <c r="Q13" s="29"/>
      <c r="S13" s="386" t="str">
        <f>IF(Lang="Français","Longueur",IF(Lang="English","Length",""))</f>
        <v>Longueur</v>
      </c>
      <c r="T13" s="387">
        <f ca="1">Long_propu</f>
        <v>0</v>
      </c>
    </row>
    <row r="14" spans="1:20" ht="12.6" customHeight="1" x14ac:dyDescent="0.2">
      <c r="A14" s="25"/>
      <c r="B14" s="139" t="str">
        <f>IF(Lang="Français","Longueur totale",IF(Lang="English","Total length",""))</f>
        <v>Longueur totale</v>
      </c>
      <c r="C14" s="554">
        <v>1120</v>
      </c>
      <c r="D14" s="555"/>
      <c r="L14" s="108" t="str">
        <f>IF(Lang="Français","Masse fusée",IF(Lang="English","Rocket Mass",""))</f>
        <v>Masse fusée</v>
      </c>
      <c r="M14" s="112">
        <f ca="1">MasseSans+MpropuPlein</f>
        <v>5.0831</v>
      </c>
      <c r="N14" s="567">
        <f ca="1">MasseSans+MpropuVide</f>
        <v>5.0830000000000002</v>
      </c>
      <c r="O14" s="568"/>
      <c r="P14" s="109">
        <f>IF(OR(D12="sans propu",D12="without motor"),C12/1000,IF(OR(D12="avec propu vide",D12="with empty motor"),C12/1000-MpropuVide,IF(OR(D12="avec propu plein",D12="with loaded motor"),C12/1000-MpropuPlein,"Erreur")))</f>
        <v>5.0830000000000002</v>
      </c>
      <c r="Q14" s="29"/>
      <c r="S14" s="386" t="str">
        <f>IF(Lang="Français","Bas",IF(Lang="English","Base",""))</f>
        <v>Bas</v>
      </c>
      <c r="T14" s="387">
        <f>XpropuRef</f>
        <v>1110</v>
      </c>
    </row>
    <row r="15" spans="1:20" ht="12.75" customHeight="1" x14ac:dyDescent="0.2">
      <c r="A15" s="25"/>
      <c r="B15" s="139" t="str">
        <f>IF(Lang="Français","Diamètre Réf.",IF(Lang="English","Ref. Diameter",""))</f>
        <v>Diamètre Réf.</v>
      </c>
      <c r="C15" s="554">
        <v>104</v>
      </c>
      <c r="D15" s="555"/>
      <c r="L15" s="175" t="str">
        <f>IF(Lang="Français","CdM fusée",IF(Lang="English","Rocket CoM",""))</f>
        <v>CdM fusée</v>
      </c>
      <c r="M15" s="176">
        <f ca="1">(XcgSans*MasseSans+(XpropuRef-Long_propu+XpropuPlein)*MpropuPlein)/MassePlein</f>
        <v>495.01209891601582</v>
      </c>
      <c r="N15" s="569">
        <f ca="1">(XcgSans*MasseSans+(XpropuRef-Long_propu+XpropuVide)*MpropuVide)/MasseVide</f>
        <v>495</v>
      </c>
      <c r="O15" s="570"/>
      <c r="P15" s="113">
        <f>IF(OR(D13="sans propu",D13="without motor"),C13,IF(OR(D13="avec propu vide",D13="with empty motor"),(C13*MasseVide-(XpropuRef-Long_propu+XpropuVide)*MpropuVide)/MasseSans,IF(OR(D13="avec propu plein",D13="with loaded motor"),(C13*MassePlein-(XpropuRef-Long_propu+XpropuPlein)*MpropuPlein)/MasseSans,"Erreur")))</f>
        <v>495</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2" ht="12.75" customHeight="1" thickTop="1" thickBot="1" x14ac:dyDescent="0.25">
      <c r="A17" s="25"/>
      <c r="C17" s="542" t="str">
        <f>IF(Lang="Français","Propulseur",IF(Lang="English","Motor",""))</f>
        <v>Propulseur</v>
      </c>
      <c r="D17" s="543"/>
      <c r="L17" s="114"/>
      <c r="M17" s="571" t="s">
        <v>55</v>
      </c>
      <c r="N17" s="572"/>
      <c r="O17" s="595" t="s">
        <v>65</v>
      </c>
      <c r="P17" s="595"/>
      <c r="Q17" s="29"/>
      <c r="S17" s="386" t="str">
        <f>IF(Lang="Français","Haut","Top")</f>
        <v>Haut</v>
      </c>
      <c r="T17" s="387">
        <f>X_ail-m_ail</f>
        <v>850</v>
      </c>
    </row>
    <row r="18" spans="1:22" ht="12.75" customHeight="1" thickTop="1" x14ac:dyDescent="0.2">
      <c r="A18" s="25"/>
      <c r="B18" s="139" t="s">
        <v>54</v>
      </c>
      <c r="C18" s="544" t="s">
        <v>44</v>
      </c>
      <c r="D18" s="545"/>
      <c r="K18" s="37"/>
      <c r="L18" s="108" t="str">
        <f>IF(Lang="Français","Coiffe",IF(Lang="English","Nose Cone",""))</f>
        <v>Coiffe</v>
      </c>
      <c r="M18" s="547">
        <f>IF(LEFT(Forme_ogive,5)="Parab",1/2*Long_ogive,IF(LEFT(Forme_ogive,4)="Ogiv",7/15*Long_ogive,IF(LEFT(Forme_ogive,3)="Con",2/3*Long_ogive)))</f>
        <v>0.66666666666666663</v>
      </c>
      <c r="N18" s="548"/>
      <c r="O18" s="546">
        <f>2*POWER(D_og/D_ref, 2)</f>
        <v>1.304733727810651</v>
      </c>
      <c r="P18" s="546"/>
      <c r="Q18" s="29"/>
      <c r="S18" s="386" t="str">
        <f>IF(Lang="Français","Emplanture","Root edge")</f>
        <v>Emplanture</v>
      </c>
      <c r="T18" s="387">
        <f>m_ail</f>
        <v>190</v>
      </c>
    </row>
    <row r="19" spans="1:22" ht="12.75" customHeight="1" x14ac:dyDescent="0.2">
      <c r="A19" s="25"/>
      <c r="B19" s="139" t="str">
        <f>IF(Lang="Français","Position du bas",IF(Lang="English","Basement",""))</f>
        <v>Position du bas</v>
      </c>
      <c r="C19" s="575">
        <v>1110</v>
      </c>
      <c r="D19" s="575"/>
      <c r="L19" s="108" t="str">
        <f>IF(Lang="Français","Ailerons",IF(Lang="English","Fins",""))</f>
        <v>Ailerons</v>
      </c>
      <c r="M19" s="547">
        <f>(XCpa*Cnail-0.5*XCpi*Cni)/Cnai</f>
        <v>963.39506172839526</v>
      </c>
      <c r="N19" s="548"/>
      <c r="O19" s="549">
        <f>Cnail-Cni/2</f>
        <v>14.372450779495276</v>
      </c>
      <c r="P19" s="550"/>
      <c r="Q19" s="29"/>
      <c r="S19" s="386" t="str">
        <f>IF(Lang="Français","Bas","Base")</f>
        <v>Bas</v>
      </c>
      <c r="T19" s="387">
        <f>X_ail</f>
        <v>1040</v>
      </c>
    </row>
    <row r="20" spans="1:22" ht="12.75" customHeight="1" thickBot="1" x14ac:dyDescent="0.25">
      <c r="A20" s="25"/>
      <c r="B20" s="428" t="str">
        <f>IF(Propu="Cariacou","Cariacou :"," ")</f>
        <v xml:space="preserve"> </v>
      </c>
      <c r="C20" s="576" t="str">
        <f>IF(Propu="Pandora (Pro24-6G)",IF(Lang="Français","C'Space Seulement",IF(Lang="English","C'Space only","")),"")</f>
        <v/>
      </c>
      <c r="D20" s="576"/>
      <c r="L20" s="108" t="str">
        <f>IF(Lang="Français","Ail bas entier",IF(Lang="English","Total Lower Fins",""))</f>
        <v>Ail bas entier</v>
      </c>
      <c r="M20" s="547">
        <f>X_ail-m_ail+p_ail*(m_ail+2*n_ail)/(3*(m_ail+n_ail))+(m_ail+n_ail-m_ail*n_ail/(m_ail+n_ail))/6</f>
        <v>963.39506172839515</v>
      </c>
      <c r="N20" s="548"/>
      <c r="O20" s="546">
        <f>4*Q_ail*POWER((E_ail/D_ref),2)*(1+D_ail/(2*E_ail+D_ail))/(1+SQRT(1+POWER(2*f_ail/(m_ail+n_ail),2)))</f>
        <v>14.372450779495276</v>
      </c>
      <c r="P20" s="546"/>
      <c r="Q20" s="29"/>
    </row>
    <row r="21" spans="1:22" ht="12.75" customHeight="1" thickTop="1" thickBot="1" x14ac:dyDescent="0.25">
      <c r="A21" s="25"/>
      <c r="B21" s="30"/>
      <c r="C21" s="551" t="str">
        <f>IF(Lang="Français","Coiffe",IF(Lang="English","Nose Cone",""))</f>
        <v>Coiffe</v>
      </c>
      <c r="D21" s="552"/>
      <c r="L21" s="108" t="str">
        <f>IF(Lang="Français","Ailerons haut",IF(Lang="English","Upper Fins",""))</f>
        <v>Ailerons haut</v>
      </c>
      <c r="M21" s="547">
        <f>IF(LEFT(Type_masquage,1)="M",0, X_can-m_can+p_can*(m_can+2*n_can)/(3*(m_can+n_can))+(m_can+n_can-m_can*n_can/(m_can+n_can))/6)</f>
        <v>0</v>
      </c>
      <c r="N21" s="548"/>
      <c r="O21" s="546">
        <f>IF(LEFT(Type_masquage,1)="M",0, 4*Q_can*POWER((E_can/D_ref),2)*(1+D_can/(2*E_can+D_can))/(1+SQRT(1+POWER(2*f_can/(m_can+n_can),2))))</f>
        <v>0</v>
      </c>
      <c r="P21" s="546"/>
      <c r="Q21" s="29"/>
    </row>
    <row r="22" spans="1:22" ht="12.75" customHeight="1" thickTop="1" x14ac:dyDescent="0.2">
      <c r="A22" s="25"/>
      <c r="B22" s="139" t="str">
        <f>IF(Lang="Français","Forme",IF(Lang="English","Shape",""))</f>
        <v>Forme</v>
      </c>
      <c r="C22" s="577" t="s">
        <v>569</v>
      </c>
      <c r="D22" s="578"/>
      <c r="L22" s="108" t="str">
        <f>IF(Lang="Français","Partie masquée",IF(Lang="English","Interation zone",""))</f>
        <v>Partie masquée</v>
      </c>
      <c r="M22" s="560">
        <f>IF(LEFT(Type_masquage,1)="B", X_int-m_int+p_int*(m_int+2*n_int)/(3*(m_int+n_int))+(m_int+n_int-m_int*n_int/(m_int+n_int))/6, 0 )</f>
        <v>0</v>
      </c>
      <c r="N22" s="560"/>
      <c r="O22" s="549">
        <f>IF(LEFT(Type_masquage,1)="B", 4*Q_int*POWER((E_int/D_ref),2)*(1+D_int/(2*E_int+D_int))/(1+SQRT(1+POWER(2*f_int/(m_int+n_int),2))), 0 )</f>
        <v>0</v>
      </c>
      <c r="P22" s="550"/>
      <c r="Q22" s="29"/>
    </row>
    <row r="23" spans="1:22" ht="12.75" customHeight="1" x14ac:dyDescent="0.2">
      <c r="A23" s="25"/>
      <c r="B23" s="139" t="str">
        <f>IF(Lang="Français","Hauteur",IF(Lang="English","Heigth",""))</f>
        <v>Hauteur</v>
      </c>
      <c r="C23" s="554">
        <v>1</v>
      </c>
      <c r="D23" s="555"/>
      <c r="L23" s="108" t="s">
        <v>156</v>
      </c>
      <c r="M23" s="547">
        <f>IF(OR(RIGHT(Nb_diam,1)=",",D2j=0),0, X_j+l_j/3*(1+1/(1+D1j/D2j)) )</f>
        <v>32.063829787234042</v>
      </c>
      <c r="N23" s="548"/>
      <c r="O23" s="546">
        <f>IF(OR(RIGHT(Nb_diam,1)=",",D2j=0),0,2*(POWER(D2j/D_ref,2)-POWER(D1j/D_ref,2)))</f>
        <v>0.695266272189349</v>
      </c>
      <c r="P23" s="546"/>
      <c r="Q23" s="29"/>
    </row>
    <row r="24" spans="1:22" ht="12.75" customHeight="1" thickBot="1" x14ac:dyDescent="0.25">
      <c r="A24" s="25"/>
      <c r="B24" s="139" t="str">
        <f>IF(Lang="Français","Diamètre",IF(Lang="English","Diameter",""))</f>
        <v>Diamètre</v>
      </c>
      <c r="C24" s="554">
        <v>84</v>
      </c>
      <c r="D24" s="555"/>
      <c r="L24" s="108" t="s">
        <v>157</v>
      </c>
      <c r="M24" s="547">
        <f>IF( OR(RIGHT(Nb_diam,1)=",",D2r=0), 0, X_r+l_r/3*(1+1/(1+D1r/D2r)) )</f>
        <v>1094.113475177305</v>
      </c>
      <c r="N24" s="548"/>
      <c r="O24" s="546">
        <f>IF( OR(RIGHT(Nb_diam,1)=",",D2r=0), 0, 2*(POWER(D2r/D_ref,2)-POWER(D1r/D_ref,2)) )</f>
        <v>-0.695266272189349</v>
      </c>
      <c r="P24" s="546"/>
      <c r="Q24" s="29"/>
    </row>
    <row r="25" spans="1:22"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2" ht="12.75" customHeight="1" thickTop="1" thickBot="1" x14ac:dyDescent="0.25">
      <c r="A26" s="25"/>
      <c r="B26" s="30"/>
      <c r="C26" s="178" t="str">
        <f>IF(LEFT(Type_masquage,1)="M",IF(Lang="Français","Ailerons","Fins"),IF(Lang="Français","Ailerons bas","Lower Fins"))</f>
        <v>Ailerons</v>
      </c>
      <c r="D26" s="179" t="str">
        <f>IF(Lang="Français","Ailerons haut",IF(Lang="English","Upper Fins",""))</f>
        <v>Ailerons haut</v>
      </c>
      <c r="F26" s="39">
        <f ca="1">TODAY()</f>
        <v>46061</v>
      </c>
      <c r="G26" s="137" t="s">
        <v>62</v>
      </c>
      <c r="H26" s="541" t="str">
        <f>IF(Lang="Français","Résultats",IF(Lang="English","Results",""))</f>
        <v>Résultats</v>
      </c>
      <c r="I26" s="541"/>
      <c r="J26" s="137" t="s">
        <v>63</v>
      </c>
      <c r="K26" s="32"/>
      <c r="L26" s="38"/>
      <c r="M26" s="38"/>
      <c r="N26" s="38"/>
      <c r="Q26" s="29"/>
      <c r="R26" s="38"/>
      <c r="S26" s="388" t="e">
        <f ca="1">IF(AND(Vsortie_de_rampe&lt;18, OR(LEFT(Type_fusee,1)=",",LEFT(Type_fusee,4)="Mini",LEFT(Type_fusee,1)="R")),IF(Lang="Français","Fusée trop lourde ou rampe trop courte !","Rocket too heavy or launch pad too small!"),"")</f>
        <v>#N/A</v>
      </c>
    </row>
    <row r="27" spans="1:22" ht="12.75" customHeight="1" thickTop="1" x14ac:dyDescent="0.2">
      <c r="A27" s="25"/>
      <c r="B27" s="30"/>
      <c r="C27" s="573" t="s">
        <v>423</v>
      </c>
      <c r="D27" s="574"/>
      <c r="E27" s="146">
        <f>m_ail</f>
        <v>190</v>
      </c>
      <c r="F27" s="105" t="s">
        <v>64</v>
      </c>
      <c r="G27" s="104">
        <f>IF(RIGHT(Type_fusee,1)=".",10, IF(OR(LEFT(Type_fusee,1)="R",LEFT(Type_fusee,1)=",",LEFT(Type_fusee,4)="Mini"),10, IF(LEFT(Type_fusee,5)="Micro",10, IF(RIGHT(Type_fusee,1)=" ",1))))</f>
        <v>10</v>
      </c>
      <c r="H27" s="589">
        <f>Long_tot/D_ref</f>
        <v>10.76923076923077</v>
      </c>
      <c r="I27" s="590"/>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2" ht="12.75" customHeight="1" x14ac:dyDescent="0.2">
      <c r="A28" s="25"/>
      <c r="B28" s="524" t="str">
        <f>IF(Lang="Français"," Emplanture  'm'",IF(Lang="English"," Root edge  'm'",""))</f>
        <v xml:space="preserve"> Emplanture  'm'</v>
      </c>
      <c r="C28" s="177">
        <v>190</v>
      </c>
      <c r="D28" s="177">
        <v>180</v>
      </c>
      <c r="E28" s="146">
        <f>n_ail+(m_ail-n_ail)*(1-E_int/E_ail)</f>
        <v>106.55172413793105</v>
      </c>
      <c r="F28" s="105" t="str">
        <f>IF(Lang="Français","Portance","Lift")</f>
        <v>Portance</v>
      </c>
      <c r="G28" s="104">
        <f>IF(RIGHT(Type_fusee,1)=".",15,IF(OR(LEFT(Type_fusee,1)="R",LEFT(Type_fusee,1)=",",LEFT(Type_fusee,4)="Mini"),15, IF(LEFT(Type_fusee,5)="Micro",15, IF(RIGHT(Type_fusee,1)=" ",15))))</f>
        <v>15</v>
      </c>
      <c r="H28" s="508">
        <f>Cnai+Cnc+Cno+Cnj+Cnr</f>
        <v>15.677184507305929</v>
      </c>
      <c r="I28" s="508">
        <f>Cnail+Cnc+Cno+Cnj+Cnr</f>
        <v>15.677184507305929</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2" ht="12.75" customHeight="1" x14ac:dyDescent="0.2">
      <c r="A29" s="25"/>
      <c r="B29" s="524" t="str">
        <f>IF(Lang="Français"," Saumon       'n'",IF(Lang="English"," Tip edge    'n'",""))</f>
        <v xml:space="preserve"> Saumon       'n'</v>
      </c>
      <c r="C29" s="35">
        <v>80</v>
      </c>
      <c r="D29" s="35">
        <v>80</v>
      </c>
      <c r="E29" s="146">
        <f>p_ail*E_int/E_ail</f>
        <v>136.55172413793105</v>
      </c>
      <c r="F29" s="515" t="str">
        <f>IF(Lang="Français","MargeStat.","StatMargin")</f>
        <v>MargeStat.</v>
      </c>
      <c r="G29" s="510">
        <f>IF(RIGHT(Type_fusee,1)=".",2, IF(OR(LEFT(Type_fusee,1)="R",LEFT(Type_fusee,1)=",",LEFT(Type_fusee,4)="Mini"),1.5, IF(LEFT(Type_fusee,5)="Micro",1, IF(RIGHT(Type_fusee,1)=" ",1))))</f>
        <v>2</v>
      </c>
      <c r="H29" s="97">
        <f ca="1">(XCp-XcgPlein)/D_ref</f>
        <v>3.2803762470178883</v>
      </c>
      <c r="I29" s="98">
        <f ca="1">(XCp0-XcgVide)/D_ref</f>
        <v>3.2804925827488094</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c r="U29" s="24" t="s">
        <v>573</v>
      </c>
    </row>
    <row r="30" spans="1:22" ht="12.75" customHeight="1" x14ac:dyDescent="0.2">
      <c r="A30" s="25"/>
      <c r="B30" s="524" t="str">
        <f>IF(Lang="Français"," Flèche          'p'"," Offset         'p'")</f>
        <v xml:space="preserve"> Flèche          'p'</v>
      </c>
      <c r="C30" s="35">
        <v>180</v>
      </c>
      <c r="D30" s="35">
        <v>160</v>
      </c>
      <c r="E30" s="146">
        <f>IF(D_can/2+E_can&lt;=D_ail/2,0, IF(D_can/2+E_can&gt;=D_ail/2+E_ail,E_ail,  D_can/2+E_can - D_ail/2  ) )</f>
        <v>110</v>
      </c>
      <c r="F30" s="516" t="str">
        <f>IF(Lang="Français","Couple","Torque")</f>
        <v>Couple</v>
      </c>
      <c r="G30" s="511">
        <f>IF(RIGHT(Type_fusee,1)=".",40, IF(OR(LEFT(Type_fusee,1)="R",LEFT(Type_fusee,1)=",",LEFT(Type_fusee,4)="Mini"),30, IF(LEFT(Type_fusee,5)="Micro",15, IF(RIGHT(Type_fusee,1)=" ",15))))</f>
        <v>40</v>
      </c>
      <c r="H30" s="99">
        <f ca="1">MS_min*Cn</f>
        <v>51.427063677883204</v>
      </c>
      <c r="I30" s="96">
        <f ca="1">MS_max*Cn0</f>
        <v>51.428887494601646</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
      </c>
      <c r="U30" s="24" t="s">
        <v>574</v>
      </c>
      <c r="V30" s="24" t="s">
        <v>575</v>
      </c>
    </row>
    <row r="31" spans="1:22" ht="12.75" customHeight="1" x14ac:dyDescent="0.2">
      <c r="A31" s="25"/>
      <c r="B31" s="524" t="str">
        <f>IF(Lang="Français"," Envergure     'E'",IF(Lang="English"," Span          'E'",""))</f>
        <v xml:space="preserve"> Envergure     'E'</v>
      </c>
      <c r="C31" s="35">
        <v>145</v>
      </c>
      <c r="D31" s="35">
        <v>110</v>
      </c>
      <c r="E31" s="146">
        <f>ep_ail</f>
        <v>3</v>
      </c>
      <c r="F31" s="106" t="s">
        <v>55</v>
      </c>
      <c r="G31" s="103"/>
      <c r="H31" s="509">
        <f>(Cnai*XCpai+Cnc*XCpc+Cnj*XCpj+Cnr*XCpr+Cno*XCpo)/(Cnai+Cnc+Cnr+Cnj+Cno)</f>
        <v>836.17122860587619</v>
      </c>
      <c r="I31" s="509">
        <f>(Cnail*XCpa+Cnc*XCpc+Cnj*XCpj+Cnr*XCpr+Cno*XCpo)/(Cnail+Cnc+Cnr+Cnj+Cno)</f>
        <v>836.17122860587619</v>
      </c>
      <c r="J31" s="102"/>
      <c r="K31" s="32"/>
      <c r="Q31" s="29"/>
      <c r="R31" s="38"/>
      <c r="S31" s="388"/>
      <c r="U31" s="24">
        <v>4.0199999999999996</v>
      </c>
      <c r="V31" s="24">
        <v>14.656000000000001</v>
      </c>
    </row>
    <row r="32" spans="1:22" ht="12.75" customHeight="1" x14ac:dyDescent="0.2">
      <c r="A32" s="25"/>
      <c r="B32" s="525" t="str">
        <f>IF(Lang="Français"," Epaisseur     'ep'",IF(Lang="English"," Thickness  'ep'",""))</f>
        <v xml:space="preserve"> Epaisseur     'ep'</v>
      </c>
      <c r="C32" s="35">
        <v>3</v>
      </c>
      <c r="D32" s="35">
        <v>4</v>
      </c>
      <c r="E32" s="146">
        <f>IF(Q_ail=Q_can,Q_ail,FALSE)</f>
        <v>4</v>
      </c>
      <c r="F32" s="106" t="s">
        <v>66</v>
      </c>
      <c r="G32" s="103"/>
      <c r="H32" s="100">
        <f ca="1">(XCp-XcgPlein)/Long_tot*100</f>
        <v>30.460636579451823</v>
      </c>
      <c r="I32" s="101">
        <f ca="1">(XCp-XcgVide)/Long_tot*100</f>
        <v>30.461716839810375</v>
      </c>
      <c r="J32" s="102"/>
      <c r="K32" s="32"/>
      <c r="Q32" s="29"/>
      <c r="R32" s="38"/>
      <c r="U32" s="24">
        <v>3.89</v>
      </c>
      <c r="V32" s="24">
        <v>14.656000000000001</v>
      </c>
    </row>
    <row r="33" spans="1:23" ht="12.75" customHeight="1" x14ac:dyDescent="0.2">
      <c r="A33" s="25"/>
      <c r="B33" s="524" t="str">
        <f>IF(Lang="Français"," Nombre            ",IF(Lang="English"," Number of fins",""))</f>
        <v xml:space="preserve"> Nombre            </v>
      </c>
      <c r="C33" s="36">
        <v>4</v>
      </c>
      <c r="D33" s="36">
        <v>4</v>
      </c>
      <c r="E33" s="146">
        <f>X_ail</f>
        <v>1040</v>
      </c>
      <c r="G33" s="24"/>
      <c r="H33" s="579" t="str">
        <f ca="1">IF(AND(CritCnmin&lt;Cn,Cn0&lt;CritCnmax,CritMsmin&lt;MS_min,MS_max&lt;CritMsmax,CritMsCnmin&lt;MS_Cn_min,MS_Cn_max&lt;CritMsCnmax),"STABLE",IF(OR(Cn&lt;CritCnmin,MS_min&lt;CritMsmin,MS_Cn_min&lt;CritMsCnmin),"INSTABLE",IF(Lang="Français","SURSTABLE","OVERSTABLE")))</f>
        <v>STABLE</v>
      </c>
      <c r="I33" s="580"/>
      <c r="J33" s="31"/>
      <c r="K33" s="32"/>
      <c r="Q33" s="29"/>
      <c r="R33" s="38"/>
    </row>
    <row r="34" spans="1:23" ht="12.75" customHeight="1" x14ac:dyDescent="0.2">
      <c r="A34" s="25"/>
      <c r="B34" s="524" t="str">
        <f>IF(Lang="Français"," Position du bas",IF(Lang="English"," Basement",""))</f>
        <v xml:space="preserve"> Position du bas</v>
      </c>
      <c r="C34" s="35">
        <v>1040</v>
      </c>
      <c r="D34" s="35">
        <v>1250</v>
      </c>
      <c r="E34" s="146">
        <f>D_ail</f>
        <v>104</v>
      </c>
      <c r="G34" s="24"/>
      <c r="H34" s="581"/>
      <c r="I34" s="582"/>
      <c r="K34" s="32"/>
      <c r="Q34" s="29"/>
      <c r="R34" s="38"/>
    </row>
    <row r="35" spans="1:23" ht="12.75" customHeight="1" x14ac:dyDescent="0.2">
      <c r="A35" s="25"/>
      <c r="B35" s="524" t="str">
        <f>IF(Lang="Français"," Diamètre         ",IF(Lang="English"," Diameter at Fins",""))</f>
        <v xml:space="preserve"> Diamètre         </v>
      </c>
      <c r="C35" s="35">
        <v>104</v>
      </c>
      <c r="D35" s="35">
        <f>D_ref</f>
        <v>104</v>
      </c>
      <c r="E35" s="146">
        <f>SQRT(POWER(p_int+n_int/2-m_int/2,2)+POWER(E_int,2))</f>
        <v>145.23178407575389</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191.44189719076647</v>
      </c>
      <c r="D36" s="145">
        <f>SQRT(POWER(p_can+n_can/2-m_can/2,2)+POWER(E_can,2))</f>
        <v>155.56349186104046</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566</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423</v>
      </c>
      <c r="H111" s="43"/>
      <c r="I111" s="44"/>
      <c r="J111" s="43"/>
      <c r="L111" s="43"/>
      <c r="M111" s="43"/>
      <c r="N111" s="43"/>
      <c r="Q111" s="43"/>
      <c r="R111" s="43"/>
    </row>
    <row r="112" spans="2:18" x14ac:dyDescent="0.2">
      <c r="B112" s="38" t="s">
        <v>424</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-1</v>
      </c>
      <c r="D124" s="46">
        <v>0</v>
      </c>
      <c r="E124" s="93">
        <f t="shared" ref="E124:E136" si="0">-D124</f>
        <v>0</v>
      </c>
      <c r="K124" s="46"/>
    </row>
    <row r="125" spans="2:18" x14ac:dyDescent="0.2">
      <c r="B125" s="45" t="s">
        <v>72</v>
      </c>
      <c r="C125" s="46">
        <f>-Long_ogive</f>
        <v>-1</v>
      </c>
      <c r="D125" s="46">
        <f>D_og/2</f>
        <v>42</v>
      </c>
      <c r="E125" s="93">
        <f t="shared" si="0"/>
        <v>-42</v>
      </c>
      <c r="K125" s="46"/>
    </row>
    <row r="126" spans="2:18" x14ac:dyDescent="0.2">
      <c r="B126" s="45" t="s">
        <v>73</v>
      </c>
      <c r="C126" s="46">
        <f>IF(AND(RIGHT(Nb_diam,1)=".",X_j), -X_j, C125 )</f>
        <v>-1</v>
      </c>
      <c r="D126" s="46">
        <f>IF(AND(RIGHT(Nb_diam,1)=".",X_j), D1j/2, D125 )</f>
        <v>42</v>
      </c>
      <c r="E126" s="93">
        <f t="shared" si="0"/>
        <v>-42</v>
      </c>
      <c r="K126" s="46"/>
    </row>
    <row r="127" spans="2:18" x14ac:dyDescent="0.2">
      <c r="B127" s="45" t="s">
        <v>74</v>
      </c>
      <c r="C127" s="46">
        <f>IF(AND(RIGHT(Nb_diam,1)=".",X_j), -X_j-l_j, C126 )</f>
        <v>-61</v>
      </c>
      <c r="D127" s="46">
        <f>IF(AND(RIGHT(Nb_diam,1)=".",X_j), D2j/2, D126 )</f>
        <v>52</v>
      </c>
      <c r="E127" s="93">
        <f t="shared" si="0"/>
        <v>-52</v>
      </c>
      <c r="K127" s="46"/>
    </row>
    <row r="128" spans="2:18" x14ac:dyDescent="0.2">
      <c r="B128" s="45" t="s">
        <v>75</v>
      </c>
      <c r="C128" s="46">
        <f>IF(AND(RIGHT(Nb_diam,1)=".",X_r), -X_r, C127 )</f>
        <v>-1070</v>
      </c>
      <c r="D128" s="46">
        <f>IF(AND(RIGHT(Nb_diam,1)=".",X_r), D1r/2, D127 )</f>
        <v>52</v>
      </c>
      <c r="E128" s="93">
        <f t="shared" si="0"/>
        <v>-52</v>
      </c>
      <c r="K128" s="46"/>
    </row>
    <row r="129" spans="2:11" x14ac:dyDescent="0.2">
      <c r="B129" s="45" t="s">
        <v>76</v>
      </c>
      <c r="C129" s="46">
        <f>IF(AND(RIGHT(Nb_diam,1)=".",X_r), -X_r-l_r, C128 )</f>
        <v>-1120</v>
      </c>
      <c r="D129" s="46">
        <f>IF(AND(RIGHT(Nb_diam,1)=".",X_r), D2r/2, D128 )</f>
        <v>42</v>
      </c>
      <c r="E129" s="93">
        <f t="shared" si="0"/>
        <v>-42</v>
      </c>
      <c r="K129" s="46"/>
    </row>
    <row r="130" spans="2:11" x14ac:dyDescent="0.2">
      <c r="B130" s="45" t="s">
        <v>77</v>
      </c>
      <c r="C130" s="46">
        <f>-Long_tot</f>
        <v>-1120</v>
      </c>
      <c r="D130" s="46">
        <f>D129</f>
        <v>42</v>
      </c>
      <c r="E130" s="93">
        <f t="shared" si="0"/>
        <v>-42</v>
      </c>
      <c r="K130" s="46"/>
    </row>
    <row r="131" spans="2:11" x14ac:dyDescent="0.2">
      <c r="B131" s="45" t="s">
        <v>77</v>
      </c>
      <c r="C131" s="46">
        <f>-Long_tot</f>
        <v>-1120</v>
      </c>
      <c r="D131" s="46">
        <v>0</v>
      </c>
      <c r="E131" s="93">
        <f t="shared" si="0"/>
        <v>0</v>
      </c>
      <c r="K131" s="46"/>
    </row>
    <row r="132" spans="2:11" x14ac:dyDescent="0.2">
      <c r="B132" s="183" t="s">
        <v>78</v>
      </c>
      <c r="C132" s="197">
        <f>-X_ail+m_ail</f>
        <v>-850</v>
      </c>
      <c r="D132" s="197">
        <f>D_ail/2</f>
        <v>52</v>
      </c>
      <c r="E132" s="198">
        <f t="shared" si="0"/>
        <v>-52</v>
      </c>
      <c r="K132" s="46"/>
    </row>
    <row r="133" spans="2:11" x14ac:dyDescent="0.2">
      <c r="B133" s="185" t="s">
        <v>79</v>
      </c>
      <c r="C133" s="46">
        <f>-X_ail+m_ail-p_ail</f>
        <v>-1030</v>
      </c>
      <c r="D133" s="46">
        <f>D_ail/2+E_ail</f>
        <v>197</v>
      </c>
      <c r="E133" s="199">
        <f t="shared" si="0"/>
        <v>-197</v>
      </c>
      <c r="K133" s="46"/>
    </row>
    <row r="134" spans="2:11" x14ac:dyDescent="0.2">
      <c r="B134" s="185" t="s">
        <v>80</v>
      </c>
      <c r="C134" s="46">
        <f>-X_ail+m_ail-p_ail-n_ail</f>
        <v>-1110</v>
      </c>
      <c r="D134" s="46">
        <f>D_ail/2+E_ail</f>
        <v>197</v>
      </c>
      <c r="E134" s="199">
        <f t="shared" si="0"/>
        <v>-197</v>
      </c>
      <c r="K134" s="46"/>
    </row>
    <row r="135" spans="2:11" x14ac:dyDescent="0.2">
      <c r="B135" s="185" t="s">
        <v>81</v>
      </c>
      <c r="C135" s="46">
        <f>-X_ail</f>
        <v>-1040</v>
      </c>
      <c r="D135" s="46">
        <f>D_ail/2</f>
        <v>52</v>
      </c>
      <c r="E135" s="199">
        <f t="shared" si="0"/>
        <v>-52</v>
      </c>
      <c r="K135" s="46"/>
    </row>
    <row r="136" spans="2:11" x14ac:dyDescent="0.2">
      <c r="B136" s="187" t="s">
        <v>78</v>
      </c>
      <c r="C136" s="200">
        <f>-X_ail+m_ail</f>
        <v>-850</v>
      </c>
      <c r="D136" s="200">
        <f>D_ail/2</f>
        <v>52</v>
      </c>
      <c r="E136" s="201">
        <f t="shared" si="0"/>
        <v>-52</v>
      </c>
      <c r="K136" s="46"/>
    </row>
    <row r="137" spans="2:11" x14ac:dyDescent="0.2">
      <c r="B137" s="192" t="str">
        <f>IF(E_ail&gt;0,IF(Lang="Français","Envergure","Span"),"")</f>
        <v>Envergure</v>
      </c>
      <c r="C137" s="197">
        <f>MIN(-X_ail,-X_ail+m_ail-p_ail-n_ail)-Long_tot/30</f>
        <v>-1147.3333333333333</v>
      </c>
      <c r="D137" s="207">
        <f>-D_ail/2-E_ail</f>
        <v>-197</v>
      </c>
      <c r="E137" s="93"/>
      <c r="K137" s="46"/>
    </row>
    <row r="138" spans="2:11" x14ac:dyDescent="0.2">
      <c r="B138" s="195" t="s">
        <v>166</v>
      </c>
      <c r="C138" s="46">
        <f>MIN(-X_ail,-X_ail+m_ail-p_ail-n_ail)-Long_tot/30</f>
        <v>-1147.3333333333333</v>
      </c>
      <c r="D138" s="208">
        <f>-D_ail/2-E_ail/2</f>
        <v>-124.5</v>
      </c>
      <c r="E138" s="93"/>
      <c r="K138" s="46"/>
    </row>
    <row r="139" spans="2:11" x14ac:dyDescent="0.2">
      <c r="B139" s="212" t="s">
        <v>162</v>
      </c>
      <c r="C139" s="200">
        <f>MIN(-X_ail,-X_ail+m_ail-p_ail-n_ail)-Long_tot/30</f>
        <v>-1147.3333333333333</v>
      </c>
      <c r="D139" s="209">
        <f>-D_ail/2</f>
        <v>-52</v>
      </c>
      <c r="E139" s="93"/>
      <c r="K139" s="46"/>
    </row>
    <row r="140" spans="2:11" x14ac:dyDescent="0.2">
      <c r="B140" s="192" t="str">
        <f>IF(Lang="Français","Emplanture","Root edge")</f>
        <v>Emplanture</v>
      </c>
      <c r="C140" s="197">
        <f>-X_ail+m_ail</f>
        <v>-850</v>
      </c>
      <c r="D140" s="207">
        <f>D_ail/2+E_ail+Long_tot/20</f>
        <v>253</v>
      </c>
      <c r="E140" s="93"/>
      <c r="K140" s="46"/>
    </row>
    <row r="141" spans="2:11" x14ac:dyDescent="0.2">
      <c r="B141" s="195" t="s">
        <v>168</v>
      </c>
      <c r="C141" s="46">
        <f>-X_ail+m_ail/2</f>
        <v>-945</v>
      </c>
      <c r="D141" s="208">
        <f>D_ail/2+E_ail+Long_tot/20</f>
        <v>253</v>
      </c>
      <c r="E141" s="93"/>
      <c r="K141" s="46"/>
    </row>
    <row r="142" spans="2:11" x14ac:dyDescent="0.2">
      <c r="B142" s="212" t="s">
        <v>169</v>
      </c>
      <c r="C142" s="200">
        <f>-X_ail</f>
        <v>-1040</v>
      </c>
      <c r="D142" s="209">
        <f>D_ail/2+E_ail+Long_tot/20</f>
        <v>253</v>
      </c>
      <c r="E142" s="93"/>
      <c r="K142" s="46"/>
    </row>
    <row r="143" spans="2:11" x14ac:dyDescent="0.2">
      <c r="B143" s="192" t="str">
        <f>IF(p_ail&lt;&gt;0,IF(Lang="Français","Flèche","Offset"),"")</f>
        <v>Flèche</v>
      </c>
      <c r="C143" s="197">
        <f>-X_ail+m_ail</f>
        <v>-850</v>
      </c>
      <c r="D143" s="207">
        <f>-D_ail/2-E_ail-Long_tot/30</f>
        <v>-234.33333333333334</v>
      </c>
      <c r="E143" s="93"/>
      <c r="K143" s="46"/>
    </row>
    <row r="144" spans="2:11" x14ac:dyDescent="0.2">
      <c r="B144" s="195" t="s">
        <v>165</v>
      </c>
      <c r="C144" s="46">
        <f>-X_ail+m_ail-p_ail/2</f>
        <v>-940</v>
      </c>
      <c r="D144" s="208">
        <f>-D_ail/2-E_ail-Long_tot/30</f>
        <v>-234.33333333333334</v>
      </c>
      <c r="E144" s="93"/>
      <c r="K144" s="46"/>
    </row>
    <row r="145" spans="2:11" x14ac:dyDescent="0.2">
      <c r="B145" s="212" t="s">
        <v>163</v>
      </c>
      <c r="C145" s="200">
        <f>-X_ail+m_ail-p_ail</f>
        <v>-1030</v>
      </c>
      <c r="D145" s="209">
        <f>-D_ail/2-E_ail-Long_tot/30</f>
        <v>-234.33333333333334</v>
      </c>
      <c r="E145" s="93"/>
      <c r="K145" s="46"/>
    </row>
    <row r="146" spans="2:11" x14ac:dyDescent="0.2">
      <c r="B146" s="192" t="str">
        <f>IF(n_ail&gt;0,IF(Lang="Français","Saumon","Tip edge"),"")</f>
        <v>Saumon</v>
      </c>
      <c r="C146" s="197">
        <f>-X_ail+m_ail-p_ail</f>
        <v>-1030</v>
      </c>
      <c r="D146" s="207">
        <f>-D_ail/2-E_ail-Long_tot/20</f>
        <v>-253</v>
      </c>
      <c r="E146" s="93"/>
      <c r="K146" s="46"/>
    </row>
    <row r="147" spans="2:11" x14ac:dyDescent="0.2">
      <c r="B147" s="195" t="s">
        <v>167</v>
      </c>
      <c r="C147" s="46">
        <f>-X_ail+m_ail-p_ail-n_ail/2</f>
        <v>-1070</v>
      </c>
      <c r="D147" s="208">
        <f>-D_ail/2-E_ail-Long_tot/20</f>
        <v>-253</v>
      </c>
      <c r="E147" s="93"/>
      <c r="K147" s="46"/>
    </row>
    <row r="148" spans="2:11" x14ac:dyDescent="0.2">
      <c r="B148" s="212" t="s">
        <v>164</v>
      </c>
      <c r="C148" s="200">
        <f>-X_ail+m_ail-p_ail-n_ail</f>
        <v>-1110</v>
      </c>
      <c r="D148" s="209">
        <f>-D_ail/2-E_ail-Long_tot/20</f>
        <v>-253</v>
      </c>
      <c r="E148" s="93"/>
      <c r="K148" s="46"/>
    </row>
    <row r="149" spans="2:11" x14ac:dyDescent="0.2">
      <c r="B149" s="183" t="s">
        <v>82</v>
      </c>
      <c r="C149" s="197">
        <f ca="1">-XcgPlein</f>
        <v>-495.01209891601582</v>
      </c>
      <c r="D149" s="207">
        <v>0</v>
      </c>
      <c r="E149" s="93"/>
      <c r="K149" s="46"/>
    </row>
    <row r="150" spans="2:11" x14ac:dyDescent="0.2">
      <c r="B150" s="187" t="s">
        <v>83</v>
      </c>
      <c r="C150" s="200">
        <f ca="1">-XcgVide</f>
        <v>-495</v>
      </c>
      <c r="D150" s="209">
        <v>0</v>
      </c>
      <c r="E150" s="93"/>
      <c r="K150" s="46"/>
    </row>
    <row r="151" spans="2:11" x14ac:dyDescent="0.2">
      <c r="B151" s="183" t="s">
        <v>84</v>
      </c>
      <c r="C151" s="197">
        <f>-XCp</f>
        <v>-836.17122860587619</v>
      </c>
      <c r="D151" s="207">
        <v>0</v>
      </c>
      <c r="E151" s="93"/>
      <c r="K151" s="46"/>
    </row>
    <row r="152" spans="2:11" x14ac:dyDescent="0.2">
      <c r="B152" s="187" t="s">
        <v>84</v>
      </c>
      <c r="C152" s="200">
        <f>-XCp</f>
        <v>-836.17122860587619</v>
      </c>
      <c r="D152" s="209">
        <f>Cn*D_ref/CritCnmin</f>
        <v>108.6951459173211</v>
      </c>
      <c r="E152" s="93"/>
      <c r="K152" s="46"/>
    </row>
    <row r="153" spans="2:11" x14ac:dyDescent="0.2">
      <c r="B153" s="185" t="s">
        <v>422</v>
      </c>
      <c r="C153" s="46">
        <f>-XCp0</f>
        <v>-836.17122860587619</v>
      </c>
      <c r="D153" s="208">
        <f>Cn0*D_ref/CritCnmin</f>
        <v>108.6951459173211</v>
      </c>
      <c r="E153" s="93"/>
      <c r="K153" s="46"/>
    </row>
    <row r="154" spans="2:11" x14ac:dyDescent="0.2">
      <c r="B154" s="185" t="s">
        <v>422</v>
      </c>
      <c r="C154" s="46">
        <f>-XCp0</f>
        <v>-836.17122860587619</v>
      </c>
      <c r="D154" s="208">
        <v>0</v>
      </c>
      <c r="E154" s="93"/>
      <c r="K154" s="46"/>
    </row>
    <row r="155" spans="2:11" x14ac:dyDescent="0.2">
      <c r="B155" s="192" t="str">
        <f>IF(n_ail&gt;0,IF(Lang="Français","Marge Statique","Static Margin"),"")</f>
        <v>Marge Statique</v>
      </c>
      <c r="C155" s="197">
        <f ca="1">(-XcgPlein-XcgVide)/2</f>
        <v>-495.00604945800791</v>
      </c>
      <c r="D155" s="207">
        <f>-D_ail/2-E_ail-Long_tot/20</f>
        <v>-253</v>
      </c>
      <c r="E155" s="93"/>
      <c r="K155" s="46"/>
    </row>
    <row r="156" spans="2:11" x14ac:dyDescent="0.2">
      <c r="B156" s="195" t="s">
        <v>170</v>
      </c>
      <c r="C156" s="46">
        <f ca="1">(C155+C157)/2</f>
        <v>-665.58863903194208</v>
      </c>
      <c r="D156" s="208">
        <f>-D_ail/2-E_ail-Long_tot/20</f>
        <v>-253</v>
      </c>
      <c r="E156" s="93"/>
      <c r="K156" s="46"/>
    </row>
    <row r="157" spans="2:11" x14ac:dyDescent="0.2">
      <c r="B157" s="212" t="s">
        <v>171</v>
      </c>
      <c r="C157" s="200">
        <f>-XCp</f>
        <v>-836.17122860587619</v>
      </c>
      <c r="D157" s="209">
        <f>-D_ail/2-E_ail-Long_tot/20</f>
        <v>-253</v>
      </c>
      <c r="E157" s="93"/>
      <c r="K157" s="46"/>
    </row>
    <row r="158" spans="2:11" x14ac:dyDescent="0.2">
      <c r="B158" s="183" t="s">
        <v>85</v>
      </c>
      <c r="C158" s="197">
        <f>IF(LEFT(Type_masquage,1)="M",0,-X_can+m_can)</f>
        <v>0</v>
      </c>
      <c r="D158" s="197">
        <f>IF(LEFT(Type_masquage,1)="M",0,D_ail/2)</f>
        <v>0</v>
      </c>
      <c r="E158" s="198">
        <f t="shared" ref="E158:E167" si="1">-D158</f>
        <v>0</v>
      </c>
      <c r="K158" s="46"/>
    </row>
    <row r="159" spans="2:11" x14ac:dyDescent="0.2">
      <c r="B159" s="185" t="s">
        <v>86</v>
      </c>
      <c r="C159" s="46">
        <f>IF(LEFT(Type_masquage,1)="M",0,-X_can+m_can-p_can)</f>
        <v>0</v>
      </c>
      <c r="D159" s="46">
        <f>IF(LEFT(Type_masquage,1)="M",0,D_ail/2+E_can)</f>
        <v>0</v>
      </c>
      <c r="E159" s="199">
        <f t="shared" si="1"/>
        <v>0</v>
      </c>
      <c r="K159" s="46"/>
    </row>
    <row r="160" spans="2:11" x14ac:dyDescent="0.2">
      <c r="B160" s="185" t="s">
        <v>87</v>
      </c>
      <c r="C160" s="46">
        <f>IF(LEFT(Type_masquage,1)="M",0,-X_can+m_can-p_can-n_can)</f>
        <v>0</v>
      </c>
      <c r="D160" s="46">
        <f>IF(LEFT(Type_masquage,1)="M",0,D_ail/2+E_can)</f>
        <v>0</v>
      </c>
      <c r="E160" s="199">
        <f t="shared" si="1"/>
        <v>0</v>
      </c>
      <c r="K160" s="46"/>
    </row>
    <row r="161" spans="2:11" x14ac:dyDescent="0.2">
      <c r="B161" s="185" t="s">
        <v>88</v>
      </c>
      <c r="C161" s="46">
        <f>IF(LEFT(Type_masquage,1)="M",0,-X_can)</f>
        <v>0</v>
      </c>
      <c r="D161" s="46">
        <f>IF(LEFT(Type_masquage,1)="M",0,D_ail/2)</f>
        <v>0</v>
      </c>
      <c r="E161" s="199">
        <f t="shared" si="1"/>
        <v>0</v>
      </c>
      <c r="K161" s="46"/>
    </row>
    <row r="162" spans="2:11" x14ac:dyDescent="0.2">
      <c r="B162" s="187" t="s">
        <v>85</v>
      </c>
      <c r="C162" s="200">
        <f>IF(LEFT(Type_masquage,1)="M",0,-X_can+m_can)</f>
        <v>0</v>
      </c>
      <c r="D162" s="200">
        <f>IF(LEFT(Type_masquage,1)="M",0,D_ail/2)</f>
        <v>0</v>
      </c>
      <c r="E162" s="201">
        <f t="shared" si="1"/>
        <v>0</v>
      </c>
      <c r="K162" s="46"/>
    </row>
    <row r="163" spans="2:11" x14ac:dyDescent="0.2">
      <c r="B163" s="183" t="s">
        <v>89</v>
      </c>
      <c r="C163" s="197">
        <f>IF(LEFT(Type_masquage,1)="B",-X_int+m_int,0)</f>
        <v>0</v>
      </c>
      <c r="D163" s="197">
        <f>IF(LEFT(Type_masquage,1)="B",D_int/2,0)</f>
        <v>0</v>
      </c>
      <c r="E163" s="198">
        <f t="shared" si="1"/>
        <v>0</v>
      </c>
      <c r="K163" s="46"/>
    </row>
    <row r="164" spans="2:11" x14ac:dyDescent="0.2">
      <c r="B164" s="185" t="s">
        <v>90</v>
      </c>
      <c r="C164" s="46">
        <f>IF(LEFT(Type_masquage,1)="B",-X_int+m_int-p_int,0)</f>
        <v>0</v>
      </c>
      <c r="D164" s="46">
        <f>IF(LEFT(Type_masquage,1)="B",D_int/2+E_int,0)</f>
        <v>0</v>
      </c>
      <c r="E164" s="199">
        <f t="shared" si="1"/>
        <v>0</v>
      </c>
      <c r="K164" s="46"/>
    </row>
    <row r="165" spans="2:11" x14ac:dyDescent="0.2">
      <c r="B165" s="185" t="s">
        <v>91</v>
      </c>
      <c r="C165" s="46">
        <f>IF(LEFT(Type_masquage,1)="B",-X_int+m_int-p_int-n_int,0)</f>
        <v>0</v>
      </c>
      <c r="D165" s="46">
        <f>IF(LEFT(Type_masquage,1)="B",D_int/2+E_int,0)</f>
        <v>0</v>
      </c>
      <c r="E165" s="199">
        <f t="shared" si="1"/>
        <v>0</v>
      </c>
      <c r="K165" s="46"/>
    </row>
    <row r="166" spans="2:11" x14ac:dyDescent="0.2">
      <c r="B166" s="185" t="s">
        <v>92</v>
      </c>
      <c r="C166" s="46">
        <f>IF(LEFT(Type_masquage,1)="B",-X_int,0)</f>
        <v>0</v>
      </c>
      <c r="D166" s="46">
        <f>IF(LEFT(Type_masquage,1)="B",D_int/2,0)</f>
        <v>0</v>
      </c>
      <c r="E166" s="199">
        <f t="shared" si="1"/>
        <v>0</v>
      </c>
      <c r="K166" s="46"/>
    </row>
    <row r="167" spans="2:11" x14ac:dyDescent="0.2">
      <c r="B167" s="187" t="s">
        <v>89</v>
      </c>
      <c r="C167" s="200">
        <f>IF(LEFT(Type_masquage,1)="B",-X_int+m_int,0)</f>
        <v>0</v>
      </c>
      <c r="D167" s="200">
        <f>IF(LEFT(Type_masquage,1)="B",D_int/2,0)</f>
        <v>0</v>
      </c>
      <c r="E167" s="201">
        <f t="shared" si="1"/>
        <v>0</v>
      </c>
      <c r="K167" s="46"/>
    </row>
    <row r="168" spans="2:11" x14ac:dyDescent="0.2">
      <c r="B168" s="45" t="s">
        <v>93</v>
      </c>
      <c r="C168" s="46">
        <f>-MAX(Long_tot, X_ail-m_ail+p_ail+n_ail, (E_ail+D_ail/2)*3.2)*1.01</f>
        <v>-1131.2</v>
      </c>
      <c r="D168" s="46">
        <f>MAX(E_ail+D_ail/2, Long_tot/3)</f>
        <v>373.33333333333331</v>
      </c>
      <c r="E168" s="93"/>
      <c r="K168" s="46"/>
    </row>
    <row r="169" spans="2:11" x14ac:dyDescent="0.2">
      <c r="B169" s="45" t="s">
        <v>93</v>
      </c>
      <c r="C169" s="46">
        <f>C168</f>
        <v>-1131.2</v>
      </c>
      <c r="D169" s="46">
        <f>-D168</f>
        <v>-373.33333333333331</v>
      </c>
      <c r="E169" s="93"/>
      <c r="K169" s="46"/>
    </row>
    <row r="170" spans="2:11" x14ac:dyDescent="0.2">
      <c r="B170" s="183" t="s">
        <v>94</v>
      </c>
      <c r="C170" s="197">
        <f ca="1">-XpropuRef+Long_propu</f>
        <v>-1110</v>
      </c>
      <c r="D170" s="207">
        <f ca="1">-Diam_propu/2</f>
        <v>0</v>
      </c>
      <c r="E170" s="93"/>
      <c r="K170" s="46"/>
    </row>
    <row r="171" spans="2:11" x14ac:dyDescent="0.2">
      <c r="B171" s="185" t="s">
        <v>95</v>
      </c>
      <c r="C171" s="46">
        <f ca="1">-XpropuRef+Long_propu</f>
        <v>-1110</v>
      </c>
      <c r="D171" s="208">
        <f ca="1">Diam_propu/2</f>
        <v>0</v>
      </c>
      <c r="E171" s="93"/>
      <c r="K171" s="46"/>
    </row>
    <row r="172" spans="2:11" x14ac:dyDescent="0.2">
      <c r="B172" s="185" t="s">
        <v>96</v>
      </c>
      <c r="C172" s="46">
        <f>-XpropuRef</f>
        <v>-1110</v>
      </c>
      <c r="D172" s="208">
        <f ca="1">Diam_propu/2</f>
        <v>0</v>
      </c>
      <c r="E172" s="93"/>
      <c r="K172" s="46"/>
    </row>
    <row r="173" spans="2:11" x14ac:dyDescent="0.2">
      <c r="B173" s="185" t="s">
        <v>97</v>
      </c>
      <c r="C173" s="46">
        <f>-XpropuRef</f>
        <v>-1110</v>
      </c>
      <c r="D173" s="208">
        <f ca="1">-Diam_propu/2</f>
        <v>0</v>
      </c>
      <c r="E173" s="93"/>
      <c r="K173" s="46"/>
    </row>
    <row r="174" spans="2:11" x14ac:dyDescent="0.2">
      <c r="B174" s="187" t="s">
        <v>98</v>
      </c>
      <c r="C174" s="200">
        <f ca="1">-XpropuRef+Long_propu</f>
        <v>-1110</v>
      </c>
      <c r="D174" s="209">
        <f ca="1">-Diam_propu/2</f>
        <v>0</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-0.1</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-0.25</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-0.5</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-0.75</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-1</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3.2803762470178883</v>
      </c>
      <c r="C190" s="203">
        <f>Cn</f>
        <v>15.677184507305929</v>
      </c>
      <c r="D190" s="185">
        <v>3</v>
      </c>
      <c r="E190" s="205">
        <f t="shared" si="4"/>
        <v>33.333333333333336</v>
      </c>
      <c r="K190" s="45"/>
    </row>
    <row r="191" spans="2:11" x14ac:dyDescent="0.2">
      <c r="B191" s="512">
        <f ca="1">(XCp0-XcgPlein)/D_ref</f>
        <v>3.2803762470178883</v>
      </c>
      <c r="C191" s="513">
        <f>Cn0</f>
        <v>15.677184507305929</v>
      </c>
      <c r="D191" s="185">
        <v>4</v>
      </c>
      <c r="E191" s="205">
        <f t="shared" si="4"/>
        <v>25</v>
      </c>
      <c r="K191" s="45"/>
    </row>
    <row r="192" spans="2:11" x14ac:dyDescent="0.2">
      <c r="B192" s="512">
        <f ca="1">(XCp0-XcgVide)/D_ref</f>
        <v>3.2804925827488094</v>
      </c>
      <c r="C192" s="513">
        <f>Cn0</f>
        <v>15.677184507305929</v>
      </c>
      <c r="D192" s="185">
        <v>6</v>
      </c>
      <c r="E192" s="205">
        <f t="shared" si="4"/>
        <v>16.666666666666668</v>
      </c>
      <c r="K192" s="45"/>
    </row>
    <row r="193" spans="2:11" x14ac:dyDescent="0.2">
      <c r="B193" s="512">
        <f ca="1">(XCp-XcgVide)/D_ref</f>
        <v>3.2804925827488094</v>
      </c>
      <c r="C193" s="513">
        <f>Cn</f>
        <v>15.677184507305929</v>
      </c>
      <c r="D193" s="187">
        <v>7</v>
      </c>
      <c r="E193" s="206">
        <f t="shared" si="4"/>
        <v>14.285714285714286</v>
      </c>
      <c r="K193" s="45"/>
    </row>
    <row r="194" spans="2:11" x14ac:dyDescent="0.2">
      <c r="B194" s="512">
        <f ca="1">MS_min</f>
        <v>3.2803762470178883</v>
      </c>
      <c r="C194" s="514">
        <f>Cn</f>
        <v>15.677184507305929</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1</v>
      </c>
      <c r="D204" s="474"/>
    </row>
    <row r="205" spans="2:11" x14ac:dyDescent="0.2">
      <c r="B205" s="475" t="s">
        <v>402</v>
      </c>
      <c r="C205" s="474" t="b">
        <f ca="1">AND(Type_propu="H2O",RIGHT(Type_fusee,1)=" ")</f>
        <v>0</v>
      </c>
      <c r="D205" s="474"/>
    </row>
    <row r="206" spans="2:11" x14ac:dyDescent="0.2">
      <c r="B206" s="475" t="s">
        <v>118</v>
      </c>
      <c r="C206" s="474" t="b">
        <f ca="1">AND(Type_propu="Fusex",RIGHT(Type_fusee,1)=".")</f>
        <v>1</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462</v>
      </c>
    </row>
    <row r="226" spans="1:1" x14ac:dyDescent="0.2">
      <c r="A226" s="24" t="s">
        <v>475</v>
      </c>
    </row>
    <row r="228" spans="1:1" x14ac:dyDescent="0.2">
      <c r="A228" s="24" t="s">
        <v>476</v>
      </c>
    </row>
    <row r="230" spans="1:1" x14ac:dyDescent="0.2">
      <c r="A230" s="24" t="s">
        <v>477</v>
      </c>
    </row>
    <row r="232" spans="1:1" x14ac:dyDescent="0.2">
      <c r="A232" s="24" t="s">
        <v>478</v>
      </c>
    </row>
    <row r="233" spans="1:1" x14ac:dyDescent="0.2">
      <c r="A233" s="24" t="s">
        <v>479</v>
      </c>
    </row>
    <row r="234" spans="1:1" x14ac:dyDescent="0.2">
      <c r="A234" s="24" t="s">
        <v>480</v>
      </c>
    </row>
    <row r="235" spans="1:1" x14ac:dyDescent="0.2">
      <c r="A235" s="24" t="s">
        <v>481</v>
      </c>
    </row>
    <row r="236" spans="1:1" x14ac:dyDescent="0.2">
      <c r="A236" s="24" t="s">
        <v>482</v>
      </c>
    </row>
    <row r="237" spans="1:1" x14ac:dyDescent="0.2">
      <c r="A237" s="24" t="s">
        <v>483</v>
      </c>
    </row>
    <row r="238" spans="1:1" x14ac:dyDescent="0.2">
      <c r="A238" s="24" t="s">
        <v>183</v>
      </c>
    </row>
    <row r="239" spans="1:1" x14ac:dyDescent="0.2">
      <c r="A239" s="24" t="s">
        <v>484</v>
      </c>
    </row>
    <row r="240" spans="1:1" x14ac:dyDescent="0.2">
      <c r="A240" s="24" t="s">
        <v>485</v>
      </c>
    </row>
    <row r="241" spans="1:1" x14ac:dyDescent="0.2">
      <c r="A241" s="24" t="s">
        <v>183</v>
      </c>
    </row>
    <row r="242" spans="1:1" x14ac:dyDescent="0.2">
      <c r="A242" s="24" t="s">
        <v>486</v>
      </c>
    </row>
    <row r="244" spans="1:1" x14ac:dyDescent="0.2">
      <c r="A244" s="24" t="s">
        <v>487</v>
      </c>
    </row>
    <row r="246" spans="1:1" x14ac:dyDescent="0.2">
      <c r="A246" s="24" t="s">
        <v>488</v>
      </c>
    </row>
    <row r="248" spans="1:1" x14ac:dyDescent="0.2">
      <c r="A248" s="24" t="s">
        <v>489</v>
      </c>
    </row>
    <row r="249" spans="1:1" x14ac:dyDescent="0.2">
      <c r="A249" s="24" t="s">
        <v>490</v>
      </c>
    </row>
    <row r="250" spans="1:1" x14ac:dyDescent="0.2">
      <c r="A250" s="24" t="s">
        <v>491</v>
      </c>
    </row>
    <row r="251" spans="1:1" x14ac:dyDescent="0.2">
      <c r="A251" s="24" t="s">
        <v>492</v>
      </c>
    </row>
    <row r="252" spans="1:1" x14ac:dyDescent="0.2">
      <c r="A252" s="24" t="s">
        <v>493</v>
      </c>
    </row>
    <row r="254" spans="1:1" x14ac:dyDescent="0.2">
      <c r="A254" s="24" t="s">
        <v>494</v>
      </c>
    </row>
    <row r="255" spans="1:1" x14ac:dyDescent="0.2">
      <c r="A255" s="24" t="s">
        <v>495</v>
      </c>
    </row>
    <row r="256" spans="1:1" x14ac:dyDescent="0.2">
      <c r="A256" s="24" t="s">
        <v>496</v>
      </c>
    </row>
    <row r="257" spans="1:1" x14ac:dyDescent="0.2">
      <c r="A257" s="24" t="s">
        <v>497</v>
      </c>
    </row>
    <row r="258" spans="1:1" x14ac:dyDescent="0.2">
      <c r="A258" s="24" t="s">
        <v>498</v>
      </c>
    </row>
    <row r="261" spans="1:1" x14ac:dyDescent="0.2">
      <c r="A261" s="24" t="s">
        <v>499</v>
      </c>
    </row>
    <row r="262" spans="1:1" x14ac:dyDescent="0.2">
      <c r="A262" s="24" t="s">
        <v>500</v>
      </c>
    </row>
    <row r="263" spans="1:1" x14ac:dyDescent="0.2">
      <c r="A263" s="24" t="s">
        <v>501</v>
      </c>
    </row>
    <row r="264" spans="1:1" x14ac:dyDescent="0.2">
      <c r="A264" s="24" t="s">
        <v>502</v>
      </c>
    </row>
    <row r="265" spans="1:1" x14ac:dyDescent="0.2">
      <c r="A265" s="24" t="s">
        <v>503</v>
      </c>
    </row>
    <row r="267" spans="1:1" x14ac:dyDescent="0.2">
      <c r="A267" s="24" t="s">
        <v>496</v>
      </c>
    </row>
    <row r="268" spans="1:1" x14ac:dyDescent="0.2">
      <c r="A268" s="24" t="s">
        <v>497</v>
      </c>
    </row>
    <row r="269" spans="1:1" x14ac:dyDescent="0.2">
      <c r="A269" s="24" t="s">
        <v>504</v>
      </c>
    </row>
    <row r="272" spans="1:1" x14ac:dyDescent="0.2">
      <c r="A272" s="24" t="s">
        <v>464</v>
      </c>
    </row>
    <row r="273" spans="1:1" x14ac:dyDescent="0.2">
      <c r="A273" s="24" t="s">
        <v>465</v>
      </c>
    </row>
    <row r="275" spans="1:1" x14ac:dyDescent="0.2">
      <c r="A275" s="24" t="s">
        <v>505</v>
      </c>
    </row>
    <row r="277" spans="1:1" x14ac:dyDescent="0.2">
      <c r="A277" s="24" t="s">
        <v>504</v>
      </c>
    </row>
    <row r="280" spans="1:1" x14ac:dyDescent="0.2">
      <c r="A280" s="24" t="s">
        <v>466</v>
      </c>
    </row>
    <row r="281" spans="1:1" x14ac:dyDescent="0.2">
      <c r="A281" s="24" t="s">
        <v>467</v>
      </c>
    </row>
    <row r="282" spans="1:1" x14ac:dyDescent="0.2">
      <c r="A282" s="24" t="s">
        <v>506</v>
      </c>
    </row>
    <row r="283" spans="1:1" x14ac:dyDescent="0.2">
      <c r="A283" s="24" t="s">
        <v>507</v>
      </c>
    </row>
    <row r="284" spans="1:1" x14ac:dyDescent="0.2">
      <c r="A284" s="24" t="s">
        <v>504</v>
      </c>
    </row>
    <row r="285" spans="1:1" x14ac:dyDescent="0.2">
      <c r="A285" s="24" t="s">
        <v>468</v>
      </c>
    </row>
    <row r="287" spans="1:1" x14ac:dyDescent="0.2">
      <c r="A287" s="24" t="s">
        <v>508</v>
      </c>
    </row>
    <row r="288" spans="1:1" x14ac:dyDescent="0.2">
      <c r="A288" s="24" t="s">
        <v>506</v>
      </c>
    </row>
    <row r="289" spans="1:1" x14ac:dyDescent="0.2">
      <c r="A289" s="24" t="s">
        <v>509</v>
      </c>
    </row>
    <row r="291" spans="1:1" x14ac:dyDescent="0.2">
      <c r="A291" s="24" t="s">
        <v>504</v>
      </c>
    </row>
    <row r="294" spans="1:1" x14ac:dyDescent="0.2">
      <c r="A294" s="24" t="s">
        <v>510</v>
      </c>
    </row>
    <row r="295" spans="1:1" x14ac:dyDescent="0.2">
      <c r="A295" s="24" t="s">
        <v>511</v>
      </c>
    </row>
    <row r="296" spans="1:1" x14ac:dyDescent="0.2">
      <c r="A296" s="24" t="s">
        <v>512</v>
      </c>
    </row>
    <row r="298" spans="1:1" x14ac:dyDescent="0.2">
      <c r="A298" s="24" t="s">
        <v>504</v>
      </c>
    </row>
    <row r="301" spans="1:1" x14ac:dyDescent="0.2">
      <c r="A301" s="24" t="s">
        <v>513</v>
      </c>
    </row>
    <row r="302" spans="1:1" x14ac:dyDescent="0.2">
      <c r="A302" s="24" t="s">
        <v>514</v>
      </c>
    </row>
    <row r="304" spans="1:1" x14ac:dyDescent="0.2">
      <c r="A304" s="24" t="s">
        <v>515</v>
      </c>
    </row>
    <row r="305" spans="1:1" x14ac:dyDescent="0.2">
      <c r="A305" s="24" t="s">
        <v>516</v>
      </c>
    </row>
    <row r="306" spans="1:1" x14ac:dyDescent="0.2">
      <c r="A306" s="24" t="s">
        <v>504</v>
      </c>
    </row>
    <row r="309" spans="1:1" x14ac:dyDescent="0.2">
      <c r="A309" s="24" t="s">
        <v>513</v>
      </c>
    </row>
    <row r="310" spans="1:1" x14ac:dyDescent="0.2">
      <c r="A310" s="24" t="s">
        <v>517</v>
      </c>
    </row>
    <row r="311" spans="1:1" x14ac:dyDescent="0.2">
      <c r="A311" s="24" t="s">
        <v>513</v>
      </c>
    </row>
    <row r="312" spans="1:1" x14ac:dyDescent="0.2">
      <c r="A312" s="24" t="s">
        <v>518</v>
      </c>
    </row>
    <row r="314" spans="1:1" x14ac:dyDescent="0.2">
      <c r="A314" s="24" t="s">
        <v>519</v>
      </c>
    </row>
    <row r="316" spans="1:1" x14ac:dyDescent="0.2">
      <c r="A316" s="24" t="s">
        <v>504</v>
      </c>
    </row>
    <row r="319" spans="1:1" x14ac:dyDescent="0.2">
      <c r="A319" s="24" t="s">
        <v>513</v>
      </c>
    </row>
    <row r="320" spans="1:1" x14ac:dyDescent="0.2">
      <c r="A320" s="24" t="s">
        <v>520</v>
      </c>
    </row>
    <row r="321" spans="1:1" x14ac:dyDescent="0.2">
      <c r="A321" s="24" t="s">
        <v>521</v>
      </c>
    </row>
    <row r="322" spans="1:1" x14ac:dyDescent="0.2">
      <c r="A322" s="24" t="s">
        <v>522</v>
      </c>
    </row>
    <row r="324" spans="1:1" x14ac:dyDescent="0.2">
      <c r="A324" s="24" t="s">
        <v>504</v>
      </c>
    </row>
    <row r="326" spans="1:1" x14ac:dyDescent="0.2">
      <c r="A326" s="24" t="s">
        <v>463</v>
      </c>
    </row>
    <row r="329" spans="1:1" x14ac:dyDescent="0.2">
      <c r="A329" s="24" t="s">
        <v>469</v>
      </c>
    </row>
    <row r="330" spans="1:1" x14ac:dyDescent="0.2">
      <c r="A330" s="24" t="s">
        <v>470</v>
      </c>
    </row>
    <row r="331" spans="1:1" x14ac:dyDescent="0.2">
      <c r="A331" s="24" t="s">
        <v>523</v>
      </c>
    </row>
    <row r="332" spans="1:1" x14ac:dyDescent="0.2">
      <c r="A332" s="24" t="s">
        <v>524</v>
      </c>
    </row>
    <row r="333" spans="1:1" x14ac:dyDescent="0.2">
      <c r="A333" s="24" t="s">
        <v>525</v>
      </c>
    </row>
    <row r="334" spans="1:1" x14ac:dyDescent="0.2">
      <c r="A334" s="24" t="s">
        <v>526</v>
      </c>
    </row>
    <row r="335" spans="1:1" x14ac:dyDescent="0.2">
      <c r="A335" s="24" t="s">
        <v>527</v>
      </c>
    </row>
    <row r="336" spans="1:1" x14ac:dyDescent="0.2">
      <c r="A336" s="24" t="s">
        <v>480</v>
      </c>
    </row>
    <row r="337" spans="1:1" x14ac:dyDescent="0.2">
      <c r="A337" s="24" t="s">
        <v>471</v>
      </c>
    </row>
    <row r="340" spans="1:1" x14ac:dyDescent="0.2">
      <c r="A340" s="24" t="s">
        <v>472</v>
      </c>
    </row>
    <row r="342" spans="1:1" x14ac:dyDescent="0.2">
      <c r="A342" s="24" t="s">
        <v>528</v>
      </c>
    </row>
    <row r="343" spans="1:1" x14ac:dyDescent="0.2">
      <c r="A343" s="24" t="s">
        <v>529</v>
      </c>
    </row>
    <row r="344" spans="1:1" x14ac:dyDescent="0.2">
      <c r="A344" s="24" t="s">
        <v>530</v>
      </c>
    </row>
    <row r="345" spans="1:1" x14ac:dyDescent="0.2">
      <c r="A345" s="24" t="s">
        <v>531</v>
      </c>
    </row>
    <row r="346" spans="1:1" x14ac:dyDescent="0.2">
      <c r="A346" s="24" t="s">
        <v>532</v>
      </c>
    </row>
    <row r="347" spans="1:1" x14ac:dyDescent="0.2">
      <c r="A347" s="24" t="s">
        <v>480</v>
      </c>
    </row>
    <row r="348" spans="1:1" x14ac:dyDescent="0.2">
      <c r="A348" s="24" t="s">
        <v>473</v>
      </c>
    </row>
    <row r="349" spans="1:1" x14ac:dyDescent="0.2">
      <c r="A349" s="24" t="s">
        <v>533</v>
      </c>
    </row>
    <row r="350" spans="1:1" x14ac:dyDescent="0.2">
      <c r="A350" s="24" t="s">
        <v>534</v>
      </c>
    </row>
    <row r="352" spans="1:1" x14ac:dyDescent="0.2">
      <c r="A352" s="24" t="s">
        <v>504</v>
      </c>
    </row>
    <row r="355" spans="1:1" x14ac:dyDescent="0.2">
      <c r="A355" s="24" t="s">
        <v>463</v>
      </c>
    </row>
    <row r="361" spans="1:1" x14ac:dyDescent="0.2">
      <c r="A361" s="24" t="s">
        <v>474</v>
      </c>
    </row>
  </sheetData>
  <dataConsolidate/>
  <mergeCells count="56">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 ref="C27:D27"/>
    <mergeCell ref="C19:D19"/>
    <mergeCell ref="C20:D20"/>
    <mergeCell ref="O23:P23"/>
    <mergeCell ref="O24:P24"/>
    <mergeCell ref="C23:D23"/>
    <mergeCell ref="C22:D22"/>
    <mergeCell ref="C24:D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ignoredErrors>
    <ignoredError sqref="D35" unlockedFormula="1"/>
    <ignoredError sqref="E18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zoomScaleNormal="100" workbookViewId="0">
      <selection activeCell="I27" sqref="I27"/>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632" t="s">
        <v>0</v>
      </c>
      <c r="D2" s="632"/>
      <c r="F2" s="3"/>
      <c r="J2" s="4"/>
      <c r="N2" s="57"/>
    </row>
    <row r="3" spans="1:14" ht="12.75" customHeight="1" x14ac:dyDescent="0.2">
      <c r="A3" s="56"/>
      <c r="B3" s="2"/>
      <c r="C3" s="632"/>
      <c r="D3" s="632"/>
      <c r="H3" s="5"/>
      <c r="J3" s="4"/>
      <c r="N3" s="57"/>
    </row>
    <row r="4" spans="1:14" ht="12.75" customHeight="1" x14ac:dyDescent="0.2">
      <c r="A4" s="56"/>
      <c r="B4" s="2"/>
      <c r="C4" s="636" t="str">
        <f>IF(Lang="Français","Trajectographie de fusée",IF(Lang="English","Rocket Trajectography",""))</f>
        <v>Trajectographie de fusée</v>
      </c>
      <c r="D4" s="636"/>
      <c r="H4" s="5"/>
      <c r="J4" s="4"/>
      <c r="N4" s="57"/>
    </row>
    <row r="5" spans="1:14" ht="12.75" customHeight="1" x14ac:dyDescent="0.2">
      <c r="A5" s="56"/>
      <c r="B5" s="2"/>
      <c r="C5" s="631"/>
      <c r="D5" s="631"/>
      <c r="J5" s="4"/>
      <c r="N5" s="57"/>
    </row>
    <row r="6" spans="1:14" ht="12.95" customHeight="1" x14ac:dyDescent="0.2">
      <c r="A6" s="56"/>
      <c r="B6" s="87"/>
      <c r="C6" s="635" t="str">
        <f>IF(Lang="Français","Remplir les cases jaunes",IF(Lang="English","Fill-in yellow cells only",""))</f>
        <v>Remplir les cases jaunes</v>
      </c>
      <c r="D6" s="635"/>
      <c r="J6" s="4"/>
      <c r="N6" s="57"/>
    </row>
    <row r="7" spans="1:14" x14ac:dyDescent="0.2">
      <c r="A7" s="56"/>
      <c r="B7" s="6"/>
      <c r="C7" s="612" t="str">
        <f>IF(Lang="Français","Fusée",IF(Lang="English","Rocket",""))</f>
        <v>Fusée</v>
      </c>
      <c r="D7" s="612"/>
      <c r="N7" s="58"/>
    </row>
    <row r="8" spans="1:14" ht="12.75" customHeight="1" x14ac:dyDescent="0.25">
      <c r="A8" s="56"/>
      <c r="B8" s="140" t="str">
        <f>IF(Lang="Français","Nom",IF(Lang="English","Name",""))</f>
        <v>Nom</v>
      </c>
      <c r="C8" s="633" t="str">
        <f>Nom</f>
        <v>SP02</v>
      </c>
      <c r="D8" s="633"/>
      <c r="E8" s="5"/>
      <c r="F8" s="5"/>
      <c r="J8" s="4"/>
      <c r="N8" s="57"/>
    </row>
    <row r="9" spans="1:14" ht="12.75" customHeight="1" x14ac:dyDescent="0.25">
      <c r="A9" s="59"/>
      <c r="B9" s="140" t="s">
        <v>4</v>
      </c>
      <c r="C9" s="634" t="str">
        <f>Club</f>
        <v>L'AéroIPSA</v>
      </c>
      <c r="D9" s="634"/>
      <c r="F9" s="5"/>
      <c r="N9" s="58"/>
    </row>
    <row r="10" spans="1:14" ht="12.75" customHeight="1" x14ac:dyDescent="0.25">
      <c r="A10" s="59"/>
      <c r="B10" s="141" t="s">
        <v>562</v>
      </c>
      <c r="C10" s="630" t="str">
        <f>Matricule</f>
        <v>FX0</v>
      </c>
      <c r="D10" s="630"/>
      <c r="F10" s="5"/>
      <c r="N10" s="58"/>
    </row>
    <row r="11" spans="1:14" ht="12.75" customHeight="1" x14ac:dyDescent="0.2">
      <c r="A11" s="59"/>
      <c r="B11" s="140" t="str">
        <f>IF(Lang="Français","Masse totale",IF(Lang="English","Total Mass",""))</f>
        <v>Masse totale</v>
      </c>
      <c r="C11" s="607">
        <f ca="1">MassePlein</f>
        <v>5.0831</v>
      </c>
      <c r="D11" s="607"/>
      <c r="F11" s="5"/>
      <c r="N11" s="58"/>
    </row>
    <row r="12" spans="1:14" ht="12.75" customHeight="1" x14ac:dyDescent="0.2">
      <c r="A12" s="59"/>
      <c r="B12" s="227" t="str">
        <f>IF(Lang="Français","Propulseur",IF(Lang="English","Motor",""))</f>
        <v>Propulseur</v>
      </c>
      <c r="C12" s="610" t="str">
        <f>Propu</f>
        <v>Aucun (2e ét. inerte)</v>
      </c>
      <c r="D12" s="611"/>
      <c r="F12" s="5"/>
      <c r="N12" s="58"/>
    </row>
    <row r="13" spans="1:14" ht="12.75" customHeight="1" x14ac:dyDescent="0.2">
      <c r="A13" s="59"/>
      <c r="N13" s="58"/>
    </row>
    <row r="14" spans="1:14" ht="12.75" customHeight="1" x14ac:dyDescent="0.2">
      <c r="A14" s="59"/>
      <c r="B14"/>
      <c r="C14" s="612" t="str">
        <f>IF(Lang="Français","Traînée Aérdynamique",IF(Lang="English","Drag",""))</f>
        <v>Traînée Aérdynamique</v>
      </c>
      <c r="D14" s="612"/>
      <c r="N14" s="58"/>
    </row>
    <row r="15" spans="1:14" ht="12.75" customHeight="1" x14ac:dyDescent="0.2">
      <c r="A15" s="59"/>
      <c r="B15" s="140" t="s">
        <v>40</v>
      </c>
      <c r="C15" s="613">
        <f>(PI()*D_ref^2/4+E_ail*ep_ail*Q_ail)/10^6</f>
        <v>1.0234866535306801E-2</v>
      </c>
      <c r="D15" s="613"/>
      <c r="N15" s="58"/>
    </row>
    <row r="16" spans="1:14" ht="12.75" customHeight="1" x14ac:dyDescent="0.2">
      <c r="A16" s="59"/>
      <c r="B16" s="141" t="s">
        <v>5</v>
      </c>
      <c r="C16" s="605">
        <v>0.6</v>
      </c>
      <c r="D16" s="606"/>
      <c r="N16" s="58"/>
    </row>
    <row r="17" spans="1:18" ht="12.75" customHeight="1" x14ac:dyDescent="0.2">
      <c r="A17" s="59"/>
      <c r="N17" s="58"/>
    </row>
    <row r="18" spans="1:18" ht="12.75" customHeight="1" x14ac:dyDescent="0.2">
      <c r="A18" s="59"/>
      <c r="B18"/>
      <c r="C18" s="612" t="str">
        <f>IF(Lang="Français","Rampe de Lancement",IF(Lang="English","Launch Pad",""))</f>
        <v>Rampe de Lancement</v>
      </c>
      <c r="D18" s="612"/>
      <c r="N18" s="58"/>
    </row>
    <row r="19" spans="1:18" ht="12.75" customHeight="1" x14ac:dyDescent="0.2">
      <c r="A19" s="59"/>
      <c r="B19" s="140" t="str">
        <f>IF(Lang="Français","Longueur",IF(Lang="English","Length",""))</f>
        <v>Longueur</v>
      </c>
      <c r="C19" s="609">
        <f>IF(RIGHT(Type_fusee,1)=".",4, IF(LEFT(Type_fusee,4)="Mini",2.5, IF(LEFT(Type_fusee,5)="Micro",1, IF(RIGHT(Type_fusee,1)=" ",0.1,IF(LEFT(Type_fusee,1)="R",3, 2.5)))))</f>
        <v>4</v>
      </c>
      <c r="D19" s="609"/>
      <c r="N19" s="58"/>
    </row>
    <row r="20" spans="1:18" ht="12.75" customHeight="1" x14ac:dyDescent="0.2">
      <c r="A20" s="59"/>
      <c r="B20" s="140" t="str">
        <f>IF(Lang="Français","Élévation",IF(Lang="English","Angle /horizon",""))</f>
        <v>Élévation</v>
      </c>
      <c r="C20" s="608">
        <v>82.720333417497486</v>
      </c>
      <c r="D20" s="608"/>
      <c r="N20" s="58"/>
    </row>
    <row r="21" spans="1:18" ht="12.75" customHeight="1" x14ac:dyDescent="0.2">
      <c r="A21" s="59"/>
      <c r="B21" s="140" t="s">
        <v>6</v>
      </c>
      <c r="C21" s="609">
        <v>0</v>
      </c>
      <c r="D21" s="609"/>
      <c r="N21" s="58"/>
    </row>
    <row r="22" spans="1:18" x14ac:dyDescent="0.2">
      <c r="A22" s="59"/>
      <c r="F22" s="384" t="e">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#N/A</v>
      </c>
      <c r="N22" s="58"/>
    </row>
    <row r="23" spans="1:18" x14ac:dyDescent="0.2">
      <c r="A23" s="59"/>
      <c r="C23" s="614" t="str">
        <f>IF(Lang="Français","DescenteSousParachute",IF(Lang="English","Over Parachute",""))</f>
        <v>DescenteSousParachute</v>
      </c>
      <c r="D23" s="615"/>
      <c r="F23" s="4"/>
      <c r="G23" s="50">
        <f ca="1">TODAY()</f>
        <v>46061</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120</v>
      </c>
      <c r="E24" s="18" t="str">
        <f>IF(ABS(T_satellite-0.11-T_para)&lt;0.1,"Pb!","")</f>
        <v/>
      </c>
      <c r="F24" s="616" t="str">
        <f>IF(Lang="Français","Sortie de Rampe",IF(Lang="English","Launch-Pad Exit",""))</f>
        <v>Sortie de Rampe</v>
      </c>
      <c r="G24" s="617"/>
      <c r="H24" s="491"/>
      <c r="I24" s="491"/>
      <c r="J24" s="491"/>
      <c r="K24" s="492" t="e">
        <f ca="1">INDEX(vit_xz,MATCH("Sortie de rampe",Event,0))</f>
        <v>#N/A</v>
      </c>
      <c r="L24" s="493"/>
      <c r="M24" s="500"/>
      <c r="N24" s="58"/>
    </row>
    <row r="25" spans="1:18" x14ac:dyDescent="0.2">
      <c r="A25" s="59"/>
      <c r="B25" s="466" t="str">
        <f>IF(Lang="Français","Masse",IF(Lang="English","Mass",""))</f>
        <v>Masse</v>
      </c>
      <c r="C25" s="467">
        <f ca="1">IF(Nb_sat="0 satellite",MasseVide,MasseVide-m_satellite)</f>
        <v>5.0830000000000002</v>
      </c>
      <c r="D25" s="480">
        <f>IF(RIGHT(Type_fusee,1)=".",1,0.15)</f>
        <v>1</v>
      </c>
      <c r="F25" s="619" t="str">
        <f>IF(Lang="Français","Vit max &amp; Acc max",IF(Lang="English","Max Velocity &amp; Acc",""))</f>
        <v>Vit max &amp; Acc max</v>
      </c>
      <c r="G25" s="599"/>
      <c r="H25" s="115"/>
      <c r="I25" s="115"/>
      <c r="J25" s="115"/>
      <c r="K25" s="158">
        <f ca="1">MAX(vit_xz)</f>
        <v>154.12124549103112</v>
      </c>
      <c r="L25" s="494">
        <f ca="1">MAX(acc_xz)</f>
        <v>26.344703285108594</v>
      </c>
      <c r="M25" s="500"/>
      <c r="N25" s="58"/>
    </row>
    <row r="26" spans="1:18" x14ac:dyDescent="0.2">
      <c r="A26" s="59"/>
      <c r="B26" s="469" t="str">
        <f>IF(Lang="Français","Dépotage",IF(Lang="English","Delay",""))</f>
        <v>Dépotage</v>
      </c>
      <c r="C26" s="505" t="s">
        <v>407</v>
      </c>
      <c r="D26" s="535"/>
      <c r="F26" s="620" t="str">
        <f>IF(Lang="Français","Largage du satellite",IF(Lang="English","Satellite separation",""))</f>
        <v>Largage du satellite</v>
      </c>
      <c r="G26" s="601"/>
      <c r="H26" s="152">
        <f>IF(T_satellite&lt;&gt;0,T_satellite,"")</f>
        <v>4.7</v>
      </c>
      <c r="I26" s="156">
        <f ca="1">IF(T_satellite&lt;&gt;0,INDEX(pos_z,MATCH("Satellite",Event_sat,0)),"")</f>
        <v>595.9981977068021</v>
      </c>
      <c r="J26" s="154">
        <f ca="1">IF(T_satellite&lt;&gt;0,INDEX(pos_x,MATCH("Satellite",Event_sat,0)),"")</f>
        <v>68.416802038017636</v>
      </c>
      <c r="K26" s="159">
        <f ca="1">IF(T_satellite&lt;&gt;0,INDEX(vit_xz,MATCH("Satellite",Event_sat,0)),"")</f>
        <v>151.51615079156912</v>
      </c>
      <c r="L26" s="495"/>
      <c r="M26" s="485">
        <f ca="1">1/2*Rho_moyen*1*V_ouv_sat^2*S_satellite</f>
        <v>1406.1250669799776</v>
      </c>
      <c r="N26" s="58"/>
    </row>
    <row r="27" spans="1:18" x14ac:dyDescent="0.2">
      <c r="A27" s="59"/>
      <c r="B27" s="468" t="str">
        <f>IF(Lang="Français","Ouverture para",IF(Lang="English","Opening time",""))</f>
        <v>Ouverture para</v>
      </c>
      <c r="C27" s="507">
        <v>15.2</v>
      </c>
      <c r="D27" s="507">
        <v>4.7</v>
      </c>
      <c r="F27" s="619" t="s">
        <v>15</v>
      </c>
      <c r="G27" s="599"/>
      <c r="H27" s="153">
        <f ca="1">INDEX(t,MATCH("Apogée",Event,0))</f>
        <v>15.599999999999943</v>
      </c>
      <c r="I27" s="157">
        <f ca="1">INDEX(pos_z,MATCH("Apogée",Event,0))</f>
        <v>1282.0091225117953</v>
      </c>
      <c r="J27" s="155">
        <f ca="1">INDEX(pos_x,MATCH("Apogée",Event,0))</f>
        <v>221.46560767353873</v>
      </c>
      <c r="K27" s="160">
        <f ca="1">INDEX(vit_xz,MATCH("Apogée",Event,0))</f>
        <v>11.89240126113242</v>
      </c>
      <c r="L27" s="496"/>
      <c r="M27" s="500"/>
      <c r="N27" s="58"/>
    </row>
    <row r="28" spans="1:18" x14ac:dyDescent="0.2">
      <c r="A28" s="59"/>
      <c r="B28" s="534" t="s">
        <v>557</v>
      </c>
      <c r="C28" s="507" t="s">
        <v>559</v>
      </c>
      <c r="D28" s="507"/>
      <c r="F28" s="618" t="str">
        <f>IF(Lang="Français","Ouverture parachute fusée",IF(Lang="English","Rocket parachute opening",""))</f>
        <v>Ouverture parachute fusée</v>
      </c>
      <c r="G28" s="604"/>
      <c r="H28" s="152">
        <f>T_para</f>
        <v>15.2</v>
      </c>
      <c r="I28" s="156">
        <f ca="1">INDEX(pos_z,MATCH("Para",Event_para,0))</f>
        <v>1281.2198114506655</v>
      </c>
      <c r="J28" s="486">
        <f ca="1">INDEX(pos_x,MATCH("Para",Event_para,0))</f>
        <v>216.70115358081171</v>
      </c>
      <c r="K28" s="159">
        <f ca="1">INDEX(vit_xz,MATCH("Para",Event_para,0))</f>
        <v>12.564134895659395</v>
      </c>
      <c r="L28" s="495"/>
      <c r="M28" s="485">
        <f ca="1">1/2*Rho_moyen*1*V_ouverture^2*S_para</f>
        <v>49.504107508095878</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0.51200000000000001</v>
      </c>
      <c r="D29" s="17">
        <f>IF(RIGHT(Type_fusee,1)=".",0.1,0.02)</f>
        <v>0.1</v>
      </c>
      <c r="F29" s="623" t="str">
        <f>IF(Lang="Français","Impact balistique",IF(Lang="English","Balistic Impact",""))</f>
        <v>Impact balistique</v>
      </c>
      <c r="G29" s="624"/>
      <c r="H29" s="497">
        <f ca="1">INDEX(t,MATCH("Impact balistique",Event,0))</f>
        <v>34.300000000000196</v>
      </c>
      <c r="I29" s="517" t="s">
        <v>427</v>
      </c>
      <c r="J29" s="487">
        <f ca="1">INDEX(pos_x,MATCH("Impact balistique",Event,0))</f>
        <v>386.39683720709877</v>
      </c>
      <c r="K29" s="501">
        <f ca="1">K47</f>
        <v>107.62911201952164</v>
      </c>
      <c r="L29" s="498"/>
      <c r="M29" s="502">
        <f ca="1">0.5*m_vide*K29^2</f>
        <v>29440.801454072443</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e">
        <f ca="1">IF(OR(AND(Vsortie_de_rampe&lt;20,LEFT(Type_fusee,1)="F"),AND(Vsortie_de_rampe&lt;18, OR(LEFT(Type_fusee,1)=",",LEFT(Type_fusee,4)="Mini",LEFT(Type_fusee,1)="R"))),IF(Lang="Français","Fusée trop lourde ou rampe trop courte !","Rocket too heavy or launch pad too small!"),"")</f>
        <v>#N/A</v>
      </c>
    </row>
    <row r="32" spans="1:18" x14ac:dyDescent="0.2">
      <c r="A32" s="59"/>
      <c r="B32" s="133" t="str">
        <f>IF(Lang="Français","Vitesse descente",IF(Lang="English","Fall velocity",""))</f>
        <v>Vitesse descente</v>
      </c>
      <c r="C32" s="424">
        <f ca="1">SQRT(2*m_vide*g/Rho_moyen/S_para/Cx_para)</f>
        <v>12.609751601803412</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101.60547581820953</v>
      </c>
      <c r="D33" s="132">
        <f ca="1">IF(V_satellite&lt;&gt;0,Alt_sat/V_satellite,0)</f>
        <v>47.093773343664047</v>
      </c>
      <c r="H33" s="625" t="str">
        <f>IF(Lang="Français","Pour localiser la fusée","To locate the rocket")</f>
        <v>Pour localiser la fusée</v>
      </c>
      <c r="I33" s="625"/>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116.80547581820953</v>
      </c>
      <c r="D34" s="132">
        <f ca="1">T_satellite+Dt_satellite</f>
        <v>51.79377334366405</v>
      </c>
      <c r="F34" s="625" t="str">
        <f>IF(Lang="Français","Couleur fuselage/coiffe","Body/Nose color")</f>
        <v>Couleur fuselage/coiffe</v>
      </c>
      <c r="G34" s="625"/>
      <c r="H34" s="621" t="s">
        <v>266</v>
      </c>
      <c r="I34" s="622"/>
      <c r="J34" s="1"/>
      <c r="K34" s="1"/>
      <c r="L34" s="1"/>
      <c r="M34" s="1"/>
      <c r="N34" s="394"/>
    </row>
    <row r="35" spans="1:16" x14ac:dyDescent="0.2">
      <c r="A35" s="74"/>
      <c r="B35" s="133" t="str">
        <f>IF(Lang="Français","Déport latéral",IF(Lang="English","Lateral shift",""))</f>
        <v>Déport latéral</v>
      </c>
      <c r="C35" s="151">
        <f ca="1">Alt_para*V_vent/V_para</f>
        <v>508.02737909104769</v>
      </c>
      <c r="D35" s="151">
        <f ca="1">IF(V_satellite&lt;&gt;0,Alt_sat*V_vent_sat/V_satellite,0)</f>
        <v>235.46886671832021</v>
      </c>
      <c r="F35" s="625" t="str">
        <f>IF(Lang="Français","Couleur parachute fusée","Rocket parachute color")</f>
        <v>Couleur parachute fusée</v>
      </c>
      <c r="G35" s="625"/>
      <c r="H35" s="621" t="s">
        <v>267</v>
      </c>
      <c r="I35" s="622"/>
      <c r="J35"/>
      <c r="K35"/>
      <c r="L35"/>
      <c r="M35"/>
      <c r="N35" s="394" t="str">
        <f>IF(Lang="Français","fichier initial","Initial file")</f>
        <v>fichier initial</v>
      </c>
      <c r="P35"/>
    </row>
    <row r="36" spans="1:16" x14ac:dyDescent="0.2">
      <c r="A36" s="59"/>
      <c r="F36" s="625" t="str">
        <f>IF(Lang="Français","Couleur parachute satellite","Satellite parachute color")</f>
        <v>Couleur parachute satellite</v>
      </c>
      <c r="G36" s="625"/>
      <c r="H36" s="629" t="s">
        <v>158</v>
      </c>
      <c r="I36" s="629"/>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566</v>
      </c>
    </row>
    <row r="40" spans="1:16" x14ac:dyDescent="0.2">
      <c r="A40" s="626" t="str">
        <f>IF(Lang="Français","Calcul de la surface d'un parachute","Parachute surface calculation")</f>
        <v>Calcul de la surface d'un parachute</v>
      </c>
      <c r="B40" s="627"/>
      <c r="C40" s="627"/>
      <c r="D40" s="628"/>
      <c r="F40" s="626" t="str">
        <f>IF(Lang="Français","Résultats détaillés","Detailled results")</f>
        <v>Résultats détaillés</v>
      </c>
      <c r="G40" s="628"/>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598" t="str">
        <f>IF(Lang="Français","Décollage",IF(Lang="English","Lift-Off",""))</f>
        <v>Décollage</v>
      </c>
      <c r="G42" s="598"/>
      <c r="H42" s="150">
        <v>4.5999999999999996</v>
      </c>
      <c r="I42" s="150">
        <v>580.84077273287357</v>
      </c>
      <c r="J42" s="150">
        <v>66.474311534521419</v>
      </c>
      <c r="K42" s="150">
        <v>154.12124549103112</v>
      </c>
      <c r="L42" s="148" t="s">
        <v>14</v>
      </c>
      <c r="M42" s="149">
        <f>Beta_rampe</f>
        <v>82.720333417497486</v>
      </c>
    </row>
    <row r="43" spans="1:16" x14ac:dyDescent="0.2">
      <c r="A43" s="161"/>
      <c r="B43" s="166" t="str">
        <f>IF(Lang="Français","Bord   'a'","Side length 'a'")</f>
        <v>Bord   'a'</v>
      </c>
      <c r="D43" s="162"/>
      <c r="F43" s="599" t="str">
        <f>IF(Lang="Français","Sortie de Rampe",IF(Lang="English","Launch-Pad Exit",""))</f>
        <v>Sortie de Rampe</v>
      </c>
      <c r="G43" s="599"/>
      <c r="H43" s="115" t="e">
        <f ca="1">INDEX(t,MATCH("Sortie de rampe",Event,0))</f>
        <v>#N/A</v>
      </c>
      <c r="I43" s="115" t="e">
        <f ca="1">INDEX(pos_z,MATCH("Sortie de rampe",Event,0))</f>
        <v>#N/A</v>
      </c>
      <c r="J43" s="115" t="e">
        <f ca="1">INDEX(pos_x,MATCH("Sortie de rampe",Event,0))</f>
        <v>#N/A</v>
      </c>
      <c r="K43" s="116" t="e">
        <f ca="1">INDEX(vit_xz,MATCH("Sortie de rampe",Event,0))</f>
        <v>#N/A</v>
      </c>
      <c r="L43" s="116" t="e">
        <f ca="1">INDEX(acc_xz,MATCH("Sortie de rampe",Event,0))</f>
        <v>#N/A</v>
      </c>
      <c r="M43" s="116" t="e">
        <f ca="1">INDEX(BetaD,MATCH("Sortie de rampe",Event,0))</f>
        <v>#N/A</v>
      </c>
    </row>
    <row r="44" spans="1:16" x14ac:dyDescent="0.2">
      <c r="A44" s="161"/>
      <c r="B44" s="167">
        <v>320</v>
      </c>
      <c r="D44" s="162"/>
      <c r="F44" s="599" t="str">
        <f>IF(Lang="Français","Vit max &amp; Acc max",IF(Lang="English","Max Velocity &amp; Acc",""))</f>
        <v>Vit max &amp; Acc max</v>
      </c>
      <c r="G44" s="599"/>
      <c r="H44" s="115" t="s">
        <v>14</v>
      </c>
      <c r="I44" s="115" t="s">
        <v>14</v>
      </c>
      <c r="J44" s="115" t="s">
        <v>14</v>
      </c>
      <c r="K44" s="117">
        <f ca="1">MAX(vit_xz)</f>
        <v>154.12124549103112</v>
      </c>
      <c r="L44" s="118">
        <f ca="1">MAX(acc_xz)</f>
        <v>26.344703285108594</v>
      </c>
      <c r="M44" s="116" t="s">
        <v>14</v>
      </c>
    </row>
    <row r="45" spans="1:16" x14ac:dyDescent="0.2">
      <c r="A45" s="161"/>
      <c r="B45" s="166" t="str">
        <f>IF(Lang="Français","Coté   'b'","Side width 'b'")</f>
        <v>Coté   'b'</v>
      </c>
      <c r="D45" s="162"/>
      <c r="F45" s="599" t="str">
        <f>IF(Lang="Français","Fin de Propulsion",IF(Lang="English","Motor Burn-Out",""))</f>
        <v>Fin de Propulsion</v>
      </c>
      <c r="G45" s="599"/>
      <c r="H45" s="116">
        <f ca="1">INDEX(t,MATCH("Fin de propulsion",Event,0))</f>
        <v>4.8099999999999952</v>
      </c>
      <c r="I45" s="119">
        <f ca="1">INDEX(pos_z,MATCH("Fin de propulsion",Event,0))</f>
        <v>612.37459789320269</v>
      </c>
      <c r="J45" s="119">
        <f ca="1">INDEX(pos_x,MATCH("Fin de propulsion",Event,0))</f>
        <v>70.529956756395549</v>
      </c>
      <c r="K45" s="119">
        <f ca="1">INDEX(vit_xz,MATCH("Fin de propulsion",Event,0))</f>
        <v>148.71633045415948</v>
      </c>
      <c r="L45" s="116">
        <f ca="1">INDEX(acc_xz,MATCH("Fin de propulsion",Event,0))</f>
        <v>25.208127619723683</v>
      </c>
      <c r="M45" s="116">
        <f ca="1">INDEX(BetaD,MATCH("Fin de propulsion",Event,0))</f>
        <v>82.62081067613245</v>
      </c>
    </row>
    <row r="46" spans="1:16" x14ac:dyDescent="0.2">
      <c r="A46" s="161"/>
      <c r="B46" s="168">
        <v>320</v>
      </c>
      <c r="D46" s="162"/>
      <c r="F46" s="599" t="s">
        <v>15</v>
      </c>
      <c r="G46" s="599"/>
      <c r="H46" s="118">
        <f ca="1">INDEX(t,MATCH("Apogée",Event,0))</f>
        <v>15.599999999999943</v>
      </c>
      <c r="I46" s="117">
        <f ca="1">INDEX(pos_z,MATCH("Apogée",Event,0))</f>
        <v>1282.0091225117953</v>
      </c>
      <c r="J46" s="120">
        <f ca="1">INDEX(pos_x,MATCH("Apogée",Event,0))</f>
        <v>221.46560767353873</v>
      </c>
      <c r="K46" s="120">
        <f ca="1">INDEX(vit_xz,MATCH("Apogée",Event,0))</f>
        <v>11.89240126113242</v>
      </c>
      <c r="L46" s="116">
        <f ca="1">INDEX(acc_xz,MATCH("Apogée",Event,0))</f>
        <v>9.8181317194941133</v>
      </c>
      <c r="M46" s="121">
        <f ca="1">INDEX(BetaD,MATCH("Apogée",Event,0))</f>
        <v>4.0212612995805821E-2</v>
      </c>
    </row>
    <row r="47" spans="1:16" x14ac:dyDescent="0.2">
      <c r="A47" s="161"/>
      <c r="B47" s="169" t="s">
        <v>9</v>
      </c>
      <c r="D47" s="162"/>
      <c r="F47" s="602" t="str">
        <f>IF(Lang="Français","Impact balistique",IF(Lang="English","Balistic Impact",""))</f>
        <v>Impact balistique</v>
      </c>
      <c r="G47" s="602"/>
      <c r="H47" s="116">
        <f ca="1">INDEX(t,MATCH("Impact balistique",Event,0))</f>
        <v>34.300000000000196</v>
      </c>
      <c r="I47" s="148" t="s">
        <v>16</v>
      </c>
      <c r="J47" s="117">
        <f ca="1">INDEX(pos_x,MATCH("Impact balistique",Event,0))</f>
        <v>386.39683720709877</v>
      </c>
      <c r="K47" s="119">
        <f ca="1">INDEX(vit_xz,MATCH("Impact balistique",Event,0))</f>
        <v>107.62911201952164</v>
      </c>
      <c r="L47" s="116">
        <f ca="1">INDEX(acc_xz,MATCH("Impact balistique",Event,0))</f>
        <v>1.3252385622945433</v>
      </c>
      <c r="M47" s="116">
        <f ca="1">INDEX(BetaD,MATCH("Impact balistique",Event,0))</f>
        <v>-87.455038436021653</v>
      </c>
    </row>
    <row r="48" spans="1:16" x14ac:dyDescent="0.2">
      <c r="A48" s="161"/>
      <c r="B48" s="174">
        <f>(4*B44*B46+B44^2)/10^6</f>
        <v>0.51200000000000001</v>
      </c>
      <c r="D48" s="162"/>
      <c r="F48" s="604" t="str">
        <f>IF(Lang="Français","Ouverture parachute fusée",IF(Lang="English","Rocket parachute opening",""))</f>
        <v>Ouverture parachute fusée</v>
      </c>
      <c r="G48" s="604"/>
      <c r="H48" s="122">
        <f>T_para</f>
        <v>15.2</v>
      </c>
      <c r="I48" s="123">
        <f ca="1">INDEX(pos_z,MATCH("Para",Event_para,0))</f>
        <v>1281.2198114506655</v>
      </c>
      <c r="J48" s="123">
        <f ca="1">INDEX(pos_x,MATCH("Para",Event_para,0))</f>
        <v>216.70115358081171</v>
      </c>
      <c r="K48" s="123">
        <f ca="1">INDEX(vit_xz,MATCH("Para",Event_para,0))</f>
        <v>12.564134895659395</v>
      </c>
      <c r="L48" s="122">
        <f ca="1">INDEX(acc_xz,MATCH("Para",Event_para,0))</f>
        <v>9.8519208646257326</v>
      </c>
      <c r="M48" s="124">
        <f ca="1">INDEX(BetaD,MATCH("Para",Event_para,0))</f>
        <v>18.276983876744552</v>
      </c>
    </row>
    <row r="49" spans="1:13" x14ac:dyDescent="0.2">
      <c r="A49" s="161"/>
      <c r="D49" s="162"/>
      <c r="F49" s="603" t="str">
        <f>IF(Lang="Français","Impact fusée sous para.",IF(Lang="English","Impact of rocket with para. ",""))</f>
        <v>Impact fusée sous para.</v>
      </c>
      <c r="G49" s="603"/>
      <c r="H49" s="125">
        <f ca="1">T_para+Dt_para</f>
        <v>116.80547581820953</v>
      </c>
      <c r="I49" s="127" t="s">
        <v>16</v>
      </c>
      <c r="J49" s="126" t="str">
        <f ca="1">CONCATENATE(TEXT(X_para-Dx_para,"0")," | ",TEXT(X_para+Dx_para,"0"))</f>
        <v>-291 | 725</v>
      </c>
      <c r="K49" s="126">
        <f ca="1">V_para</f>
        <v>12.609751601803412</v>
      </c>
      <c r="L49" s="128">
        <f>g</f>
        <v>9.81</v>
      </c>
      <c r="M49" s="128" t="s">
        <v>14</v>
      </c>
    </row>
    <row r="50" spans="1:13" x14ac:dyDescent="0.2">
      <c r="A50" s="161"/>
      <c r="D50" s="162"/>
      <c r="F50" s="600" t="str">
        <f>IF(Lang="Français","Largage du satellite",IF(Lang="English","Satellite separation",""))</f>
        <v>Largage du satellite</v>
      </c>
      <c r="G50" s="601"/>
      <c r="H50" s="122">
        <f>IF(T_satellite&lt;&gt;0,T_satellite,"")</f>
        <v>4.7</v>
      </c>
      <c r="I50" s="123">
        <f ca="1">IF(T_satellite&lt;&gt;0,INDEX(pos_z,MATCH("Satellite",Event_sat,0)),"")</f>
        <v>595.9981977068021</v>
      </c>
      <c r="J50" s="129">
        <f ca="1">IF(T_satellite&lt;&gt;0,INDEX(pos_x,MATCH("Satellite",Event_sat,0)),"")</f>
        <v>68.416802038017636</v>
      </c>
      <c r="K50" s="123">
        <f ca="1">IF(T_satellite&lt;&gt;0,INDEX(vit_xz,MATCH("Satellite",Event_sat,0)),"")</f>
        <v>151.51615079156912</v>
      </c>
      <c r="L50" s="122">
        <f ca="1">IF(T_satellite&lt;&gt;0,INDEX(acc_xz,MATCH("Satellite",Event_sat,0)),"")</f>
        <v>25.819849677707122</v>
      </c>
      <c r="M50" s="124">
        <f ca="1">IF(T_satellite&lt;&gt;0,INDEX(BetaD,MATCH("Satellite",Event_sat,0)),"")</f>
        <v>82.673551801291936</v>
      </c>
    </row>
    <row r="51" spans="1:13" x14ac:dyDescent="0.2">
      <c r="A51" s="161"/>
      <c r="B51" s="166" t="str">
        <f>IF(Lang="Français","Rayon exterieur","Half-diameter ext")</f>
        <v>Rayon exterieur</v>
      </c>
      <c r="D51" s="162"/>
      <c r="F51" s="596" t="str">
        <f>IF(Lang="Français","Impact du satellite",IF(Lang="English","Satellite impact",""))</f>
        <v>Impact du satellite</v>
      </c>
      <c r="G51" s="597"/>
      <c r="H51" s="125">
        <f ca="1">IF(T_satellite&lt;&gt;0,T_satellite+Dt_satellite,"")</f>
        <v>51.79377334366405</v>
      </c>
      <c r="I51" s="130" t="str">
        <f>IF(T_satellite&lt;&gt;0,"~0","")</f>
        <v>~0</v>
      </c>
      <c r="J51" s="130" t="str">
        <f ca="1">IF(T_satellite&lt;&gt;0,CONCATENATE(TEXT(X_satellite-Dx_sat,"0")," | ",TEXT(X_satellite+Dx_sat,"0")),"")</f>
        <v>-167 | 304</v>
      </c>
      <c r="K51" s="130">
        <f>IF(T_satellite&lt;&gt;0,V_satellite,"")</f>
        <v>12.655562623057198</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558</v>
      </c>
    </row>
    <row r="105" spans="2:9" x14ac:dyDescent="0.2">
      <c r="B105" s="1" t="s">
        <v>120</v>
      </c>
      <c r="F105" s="477">
        <f ca="1">Combustion+Depotage-9</f>
        <v>-9</v>
      </c>
      <c r="G105" s="478" t="s">
        <v>409</v>
      </c>
      <c r="I105" s="1" t="s">
        <v>559</v>
      </c>
    </row>
    <row r="106" spans="2:9" x14ac:dyDescent="0.2">
      <c r="B106" s="1" t="s">
        <v>121</v>
      </c>
      <c r="F106" s="477">
        <f ca="1">Combustion+Depotage-7</f>
        <v>-7</v>
      </c>
      <c r="G106" s="478" t="s">
        <v>410</v>
      </c>
      <c r="I106" s="1" t="s">
        <v>560</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15.2</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1282.0091225117953</v>
      </c>
      <c r="C121" s="216">
        <f ca="1">MAX(Altitude_culmi,Portee_balistique)</f>
        <v>1282.0091225117953</v>
      </c>
    </row>
    <row r="123" spans="2:3" x14ac:dyDescent="0.2">
      <c r="B123" s="210" t="s">
        <v>49</v>
      </c>
      <c r="C123" s="211" t="s">
        <v>45</v>
      </c>
    </row>
    <row r="124" spans="2:3" x14ac:dyDescent="0.2">
      <c r="B124" s="217">
        <f ca="1">X_para</f>
        <v>216.70115358081171</v>
      </c>
      <c r="C124" s="214">
        <f ca="1">Alt_para</f>
        <v>1281.2198114506655</v>
      </c>
    </row>
    <row r="125" spans="2:3" x14ac:dyDescent="0.2">
      <c r="B125" s="217">
        <f ca="1">X_para</f>
        <v>216.70115358081171</v>
      </c>
      <c r="C125" s="214">
        <f ca="1">Alt_para/2</f>
        <v>640.60990572533274</v>
      </c>
    </row>
    <row r="126" spans="2:3" x14ac:dyDescent="0.2">
      <c r="B126" s="217">
        <f ca="1">X_para</f>
        <v>216.70115358081171</v>
      </c>
      <c r="C126" s="214">
        <v>0</v>
      </c>
    </row>
    <row r="127" spans="2:3" x14ac:dyDescent="0.2">
      <c r="B127" s="217">
        <f ca="1">X_para+Alt_para/40</f>
        <v>248.73164886707835</v>
      </c>
      <c r="C127" s="214">
        <f ca="1">Alt_para/20</f>
        <v>64.060990572533271</v>
      </c>
    </row>
    <row r="128" spans="2:3" x14ac:dyDescent="0.2">
      <c r="B128" s="217">
        <f ca="1">X_para</f>
        <v>216.70115358081171</v>
      </c>
      <c r="C128" s="214">
        <v>0</v>
      </c>
    </row>
    <row r="129" spans="2:6" x14ac:dyDescent="0.2">
      <c r="B129" s="217">
        <f ca="1">X_para-Alt_para/40</f>
        <v>184.67065829454506</v>
      </c>
      <c r="C129" s="214">
        <f ca="1">Alt_para/20</f>
        <v>64.060990572533271</v>
      </c>
    </row>
    <row r="130" spans="2:6" x14ac:dyDescent="0.2">
      <c r="B130" s="218">
        <f ca="1">X_para</f>
        <v>216.70115358081171</v>
      </c>
      <c r="C130" s="219">
        <v>0</v>
      </c>
    </row>
    <row r="131" spans="2:6" x14ac:dyDescent="0.2">
      <c r="B131" s="210" t="s">
        <v>48</v>
      </c>
      <c r="C131" s="211" t="s">
        <v>45</v>
      </c>
    </row>
    <row r="132" spans="2:6" x14ac:dyDescent="0.2">
      <c r="B132" s="213">
        <f>T_para</f>
        <v>15.2</v>
      </c>
      <c r="C132" s="214">
        <f ca="1">Alt_para</f>
        <v>1281.2198114506655</v>
      </c>
    </row>
    <row r="133" spans="2:6" x14ac:dyDescent="0.2">
      <c r="B133" s="213">
        <f ca="1">(B132+B134)/2</f>
        <v>66.002737909104766</v>
      </c>
      <c r="C133" s="214">
        <f ca="1">(C132+C134)/2</f>
        <v>640.60990572533274</v>
      </c>
      <c r="E133" s="232">
        <v>1</v>
      </c>
      <c r="F133" s="233" t="s">
        <v>175</v>
      </c>
    </row>
    <row r="134" spans="2:6" x14ac:dyDescent="0.2">
      <c r="B134" s="213">
        <f ca="1">H49</f>
        <v>116.80547581820953</v>
      </c>
      <c r="C134" s="214">
        <f>0</f>
        <v>0</v>
      </c>
      <c r="E134" s="161">
        <v>1</v>
      </c>
      <c r="F134" s="234" t="s">
        <v>176</v>
      </c>
    </row>
    <row r="135" spans="2:6" x14ac:dyDescent="0.2">
      <c r="B135" s="213">
        <f ca="1">H49+E133*sS/2*zZ_fus-E134*sS*tT_fus</f>
        <v>115.53682475549</v>
      </c>
      <c r="C135" s="214">
        <f ca="1">Alt_para-V_para*(H49-T_para)+E133*sS*Altitude_culmi/H49*zZ_fus+E134*sS/2*Altitude_culmi/H49*tT_fus</f>
        <v>54.019943726225776</v>
      </c>
      <c r="E135" s="161"/>
      <c r="F135" s="241" t="s">
        <v>177</v>
      </c>
    </row>
    <row r="136" spans="2:6" x14ac:dyDescent="0.2">
      <c r="B136" s="213">
        <f ca="1">H49</f>
        <v>116.80547581820953</v>
      </c>
      <c r="C136" s="214">
        <f ca="1">Alt_para-V_para*(H49-T_para)</f>
        <v>0</v>
      </c>
      <c r="E136" s="235" t="s">
        <v>172</v>
      </c>
      <c r="F136" s="236">
        <f ca="1">T_balistique/10</f>
        <v>3.4300000000000197</v>
      </c>
    </row>
    <row r="137" spans="2:6" x14ac:dyDescent="0.2">
      <c r="B137" s="213">
        <f ca="1">H49-E133*sS/2*zZ_fus-E134*sS*tT_fus</f>
        <v>112.10682475549</v>
      </c>
      <c r="C137" s="214">
        <f ca="1">Alt_para-V_para*(H49-T_para)+E133*sS*Altitude_culmi/H49*zZ_fus-E134*sS/2*Altitude_culmi/H49*tT_fus</f>
        <v>21.272610144437223</v>
      </c>
      <c r="E137" s="235" t="s">
        <v>173</v>
      </c>
      <c r="F137" s="236">
        <f ca="1">(H49-T_para)/H49</f>
        <v>0.86986911449548343</v>
      </c>
    </row>
    <row r="138" spans="2:6" x14ac:dyDescent="0.2">
      <c r="B138" s="215">
        <f ca="1">H49</f>
        <v>116.80547581820953</v>
      </c>
      <c r="C138" s="216">
        <f ca="1">Alt_para-V_para*(H49-T_para)</f>
        <v>0</v>
      </c>
      <c r="E138" s="237" t="s">
        <v>174</v>
      </c>
      <c r="F138" s="238">
        <f ca="1">V_para*(H49-T_para)/Alt_para</f>
        <v>1</v>
      </c>
    </row>
    <row r="140" spans="2:6" x14ac:dyDescent="0.2">
      <c r="B140" s="210" t="s">
        <v>51</v>
      </c>
      <c r="C140" s="211" t="s">
        <v>46</v>
      </c>
    </row>
    <row r="141" spans="2:6" x14ac:dyDescent="0.2">
      <c r="B141" s="217" t="b">
        <f>IF(Nb_sat="1 satellite",X_satellite)</f>
        <v>0</v>
      </c>
      <c r="C141" s="214" t="b">
        <f>IF(Nb_sat="1 satellite",Alt_sat)</f>
        <v>0</v>
      </c>
    </row>
    <row r="142" spans="2:6" x14ac:dyDescent="0.2">
      <c r="B142" s="217" t="b">
        <f>IF(Nb_sat="1 satellite",X_satellite)</f>
        <v>0</v>
      </c>
      <c r="C142" s="214" t="b">
        <f>IF(Nb_sat="1 satellite",Alt_sat*1/4)</f>
        <v>0</v>
      </c>
    </row>
    <row r="143" spans="2:6" x14ac:dyDescent="0.2">
      <c r="B143" s="217" t="b">
        <f>IF(Nb_sat="1 satellite",X_satellite)</f>
        <v>0</v>
      </c>
      <c r="C143" s="214" t="b">
        <f>IF(Nb_sat="1 satellite",0)</f>
        <v>0</v>
      </c>
    </row>
    <row r="144" spans="2:6" x14ac:dyDescent="0.2">
      <c r="B144" s="217" t="b">
        <f>IF(Nb_sat="1 satellite",X_satellite+Alt_sat/40)</f>
        <v>0</v>
      </c>
      <c r="C144" s="214" t="b">
        <f>IF(Nb_sat="1 satellite",Alt_sat/20)</f>
        <v>0</v>
      </c>
    </row>
    <row r="145" spans="2:6" x14ac:dyDescent="0.2">
      <c r="B145" s="217" t="b">
        <f>IF(Nb_sat="1 satellite",X_satellite)</f>
        <v>0</v>
      </c>
      <c r="C145" s="214" t="b">
        <f>IF(Nb_sat="1 satellite",0)</f>
        <v>0</v>
      </c>
    </row>
    <row r="146" spans="2:6" x14ac:dyDescent="0.2">
      <c r="B146" s="217" t="b">
        <f>IF(Nb_sat="1 satellite",X_satellite-Alt_sat/40)</f>
        <v>0</v>
      </c>
      <c r="C146" s="214" t="b">
        <f>IF(Nb_sat="1 satellite",Alt_sat/20)</f>
        <v>0</v>
      </c>
    </row>
    <row r="147" spans="2:6" x14ac:dyDescent="0.2">
      <c r="B147" s="218" t="b">
        <f>IF(Nb_sat="1 satellite",X_satellite)</f>
        <v>0</v>
      </c>
      <c r="C147" s="214" t="b">
        <f>IF(Nb_sat="1 satellite",0)</f>
        <v>0</v>
      </c>
    </row>
    <row r="148" spans="2:6" x14ac:dyDescent="0.2">
      <c r="B148" s="210" t="s">
        <v>50</v>
      </c>
      <c r="C148" s="211" t="s">
        <v>46</v>
      </c>
    </row>
    <row r="149" spans="2:6" x14ac:dyDescent="0.2">
      <c r="B149" s="213" t="b">
        <f>IF(Nb_sat="1 satellite",T_satellite)</f>
        <v>0</v>
      </c>
      <c r="C149" s="214" t="b">
        <f>IF(Nb_sat="1 satellite",Alt_sat)</f>
        <v>0</v>
      </c>
      <c r="D149" s="221"/>
    </row>
    <row r="150" spans="2:6" x14ac:dyDescent="0.2">
      <c r="B150" s="213">
        <f>(B149+B151)/2</f>
        <v>0</v>
      </c>
      <c r="C150" s="214">
        <f>(C149+C151)/2</f>
        <v>0</v>
      </c>
      <c r="D150" s="221"/>
    </row>
    <row r="151" spans="2:6" x14ac:dyDescent="0.2">
      <c r="B151" s="213" t="b">
        <f>IF(Nb_sat="1 satellite",H51)</f>
        <v>0</v>
      </c>
      <c r="C151" s="214" t="b">
        <f>IF(Nb_sat="1 satellite",0)</f>
        <v>0</v>
      </c>
    </row>
    <row r="152" spans="2:6" x14ac:dyDescent="0.2">
      <c r="B152" s="213" t="b">
        <f>IF(Nb_sat="1 satellite",H51+E133*sS/2*zZ_sat-E134*sS*tT_sat)</f>
        <v>0</v>
      </c>
      <c r="C152" s="214" t="b">
        <f>IF(Nb_sat="1 satellite",Alt_sat-V_satellite*(H51-T_satellite)+E133*sS*Altitude_culmi/H51*zZ_sat+E134*sS/2*Altitude_culmi/H51*tT_sat)</f>
        <v>0</v>
      </c>
      <c r="D152" s="221"/>
    </row>
    <row r="153" spans="2:6" x14ac:dyDescent="0.2">
      <c r="B153" s="213" t="b">
        <f>IF(Nb_sat="1 satellite",H51)</f>
        <v>0</v>
      </c>
      <c r="C153" s="214" t="b">
        <f>IF(Nb_sat="1 satellite",0)</f>
        <v>0</v>
      </c>
    </row>
    <row r="154" spans="2:6" x14ac:dyDescent="0.2">
      <c r="B154" s="213" t="b">
        <f>IF(Nb_sat="1 satellite",H51-sS/2*zZ_sat-E134*sS*tT_sat)</f>
        <v>0</v>
      </c>
      <c r="C154" s="214" t="b">
        <f>IF(Nb_sat="1 satellite",Alt_sat-V_satellite*(H51-T_satellite)+E133*sS*Altitude_culmi/H51*zZ_sat-E134*sS/2*Altitude_culmi/H51*tT_sat)</f>
        <v>0</v>
      </c>
      <c r="E154" s="239" t="s">
        <v>173</v>
      </c>
      <c r="F154" s="240">
        <f ca="1">(T_balistique-T_satellite)/T_balistique</f>
        <v>0.86297376093294542</v>
      </c>
    </row>
    <row r="155" spans="2:6" x14ac:dyDescent="0.2">
      <c r="B155" s="215" t="b">
        <f>IF(Nb_sat="1 satellite",H51)</f>
        <v>0</v>
      </c>
      <c r="C155" s="216" t="b">
        <f>IF(Nb_sat="1 satellite",0)</f>
        <v>0</v>
      </c>
      <c r="E155" s="237" t="s">
        <v>174</v>
      </c>
      <c r="F155" s="238">
        <f ca="1">V_satellite*(T_balistique-T_satellite)/Alt_sat</f>
        <v>0.62853319873087965</v>
      </c>
    </row>
    <row r="157" spans="2:6" x14ac:dyDescent="0.2">
      <c r="B157" s="210" t="s">
        <v>2</v>
      </c>
      <c r="C157" s="228" t="s">
        <v>29</v>
      </c>
      <c r="D157" s="211" t="s">
        <v>3</v>
      </c>
    </row>
    <row r="158" spans="2:6" x14ac:dyDescent="0.2">
      <c r="B158" s="231">
        <f>T_para/4</f>
        <v>3.8</v>
      </c>
      <c r="C158" s="82">
        <f ca="1">Alt_para/2</f>
        <v>640.60990572533274</v>
      </c>
      <c r="D158" s="214">
        <f ca="1">X_para/4</f>
        <v>54.175288395202926</v>
      </c>
    </row>
    <row r="159" spans="2:6" x14ac:dyDescent="0.2">
      <c r="B159" s="229">
        <f ca="1">Temps_culmi + (T_balistique-Temps_culmi)/2</f>
        <v>24.950000000000067</v>
      </c>
      <c r="C159" s="230">
        <f ca="1">Altitude_culmi/2</f>
        <v>641.00456125589767</v>
      </c>
      <c r="D159" s="216">
        <f ca="1">X_culmi+(Portee_balistique-X_culmi)*2/3</f>
        <v>331.41976069591209</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221.46560767353873</v>
      </c>
      <c r="E162" s="422"/>
      <c r="F162" s="423" t="s">
        <v>305</v>
      </c>
    </row>
    <row r="163" spans="2:6" x14ac:dyDescent="0.2">
      <c r="B163" s="231" t="e">
        <f ca="1">IF(AND(Altitude_culmi&gt;80, Altitude_culmi&lt;=350), 49, NA())</f>
        <v>#N/A</v>
      </c>
      <c r="C163" s="5">
        <v>23</v>
      </c>
      <c r="D163" s="82">
        <f t="shared" ca="1" si="0"/>
        <v>244.46560767353873</v>
      </c>
      <c r="E163" s="82"/>
      <c r="F163" s="214">
        <f t="shared" ref="F163:F178" ca="1" si="1">X_culmi-C162</f>
        <v>221.46560767353873</v>
      </c>
    </row>
    <row r="164" spans="2:6" x14ac:dyDescent="0.2">
      <c r="B164" s="231" t="e">
        <f ca="1">IF(AND(Altitude_culmi&gt;80, Altitude_culmi&lt;=350), 43, NA())</f>
        <v>#N/A</v>
      </c>
      <c r="C164" s="5">
        <v>23</v>
      </c>
      <c r="D164" s="82">
        <f t="shared" ca="1" si="0"/>
        <v>244.46560767353873</v>
      </c>
      <c r="E164" s="82"/>
      <c r="F164" s="214">
        <f t="shared" ca="1" si="1"/>
        <v>198.46560767353873</v>
      </c>
    </row>
    <row r="165" spans="2:6" x14ac:dyDescent="0.2">
      <c r="B165" s="231" t="e">
        <f ca="1">IF(AND(Altitude_culmi&gt;80, Altitude_culmi&lt;=350), 43, NA())</f>
        <v>#N/A</v>
      </c>
      <c r="C165" s="5">
        <v>0</v>
      </c>
      <c r="D165" s="82">
        <f t="shared" ca="1" si="0"/>
        <v>221.46560767353873</v>
      </c>
      <c r="E165" s="82"/>
      <c r="F165" s="214">
        <f t="shared" ca="1" si="1"/>
        <v>198.46560767353873</v>
      </c>
    </row>
    <row r="166" spans="2:6" x14ac:dyDescent="0.2">
      <c r="B166" s="231" t="e">
        <f ca="1">IF(AND(Altitude_culmi&gt;80, Altitude_culmi&lt;=350), 43, NA())</f>
        <v>#N/A</v>
      </c>
      <c r="C166" s="5">
        <v>23</v>
      </c>
      <c r="D166" s="82">
        <f t="shared" ca="1" si="0"/>
        <v>244.46560767353873</v>
      </c>
      <c r="E166" s="82"/>
      <c r="F166" s="214">
        <f t="shared" ca="1" si="1"/>
        <v>221.46560767353873</v>
      </c>
    </row>
    <row r="167" spans="2:6" x14ac:dyDescent="0.2">
      <c r="B167" s="231" t="e">
        <f ca="1">IF(AND(Altitude_culmi&gt;80, Altitude_culmi&lt;=350), 0.5, NA())</f>
        <v>#N/A</v>
      </c>
      <c r="C167" s="5">
        <v>23</v>
      </c>
      <c r="D167" s="82">
        <f t="shared" ca="1" si="0"/>
        <v>244.46560767353873</v>
      </c>
      <c r="E167" s="82"/>
      <c r="F167" s="214">
        <f t="shared" ca="1" si="1"/>
        <v>198.46560767353873</v>
      </c>
    </row>
    <row r="168" spans="2:6" x14ac:dyDescent="0.2">
      <c r="B168" s="231" t="e">
        <f ca="1">IF(AND(Altitude_culmi&gt;80, Altitude_culmi&lt;=350), 0.5, NA())</f>
        <v>#N/A</v>
      </c>
      <c r="C168" s="5">
        <v>8</v>
      </c>
      <c r="D168" s="82">
        <f t="shared" ca="1" si="0"/>
        <v>229.46560767353873</v>
      </c>
      <c r="E168" s="82"/>
      <c r="F168" s="214">
        <f t="shared" ca="1" si="1"/>
        <v>198.46560767353873</v>
      </c>
    </row>
    <row r="169" spans="2:6" x14ac:dyDescent="0.2">
      <c r="B169" s="231" t="e">
        <f ca="1">IF(AND(Altitude_culmi&gt;80, Altitude_culmi&lt;=350), 27, NA())</f>
        <v>#N/A</v>
      </c>
      <c r="C169" s="5">
        <v>8</v>
      </c>
      <c r="D169" s="82">
        <f t="shared" ca="1" si="0"/>
        <v>229.46560767353873</v>
      </c>
      <c r="E169" s="82"/>
      <c r="F169" s="214">
        <f t="shared" ca="1" si="1"/>
        <v>213.46560767353873</v>
      </c>
    </row>
    <row r="170" spans="2:6" x14ac:dyDescent="0.2">
      <c r="B170" s="231" t="e">
        <f ca="1">IF(AND(Altitude_culmi&gt;80, Altitude_culmi&lt;=350), 27, NA())</f>
        <v>#N/A</v>
      </c>
      <c r="C170" s="5">
        <v>23</v>
      </c>
      <c r="D170" s="82">
        <f t="shared" ca="1" si="0"/>
        <v>244.46560767353873</v>
      </c>
      <c r="E170" s="82"/>
      <c r="F170" s="214">
        <f t="shared" ca="1" si="1"/>
        <v>213.46560767353873</v>
      </c>
    </row>
    <row r="171" spans="2:6" x14ac:dyDescent="0.2">
      <c r="B171" s="231" t="e">
        <f ca="1">IF(AND(Altitude_culmi&gt;80, Altitude_culmi&lt;=350), 27, NA())</f>
        <v>#N/A</v>
      </c>
      <c r="C171" s="5">
        <v>8</v>
      </c>
      <c r="D171" s="82">
        <f t="shared" ca="1" si="0"/>
        <v>229.46560767353873</v>
      </c>
      <c r="E171" s="82"/>
      <c r="F171" s="214">
        <f t="shared" ca="1" si="1"/>
        <v>198.46560767353873</v>
      </c>
    </row>
    <row r="172" spans="2:6" x14ac:dyDescent="0.2">
      <c r="B172" s="231" t="e">
        <f ca="1">IF(AND(Altitude_culmi&gt;80, Altitude_culmi&lt;=350), 29, NA())</f>
        <v>#N/A</v>
      </c>
      <c r="C172" s="5">
        <v>7.6</v>
      </c>
      <c r="D172" s="82">
        <f t="shared" ca="1" si="0"/>
        <v>229.06560767353872</v>
      </c>
      <c r="E172" s="82"/>
      <c r="F172" s="214">
        <f t="shared" ca="1" si="1"/>
        <v>213.46560767353873</v>
      </c>
    </row>
    <row r="173" spans="2:6" x14ac:dyDescent="0.2">
      <c r="B173" s="231" t="e">
        <f ca="1">IF(AND(Altitude_culmi&gt;80, Altitude_culmi&lt;=350), 31, NA())</f>
        <v>#N/A</v>
      </c>
      <c r="C173" s="5">
        <v>6.8</v>
      </c>
      <c r="D173" s="82">
        <f t="shared" ca="1" si="0"/>
        <v>228.26560767353874</v>
      </c>
      <c r="E173" s="82"/>
      <c r="F173" s="214">
        <f t="shared" ca="1" si="1"/>
        <v>213.86560767353873</v>
      </c>
    </row>
    <row r="174" spans="2:6" x14ac:dyDescent="0.2">
      <c r="B174" s="231" t="e">
        <f ca="1">IF(AND(Altitude_culmi&gt;80, Altitude_culmi&lt;=350), 32, NA())</f>
        <v>#N/A</v>
      </c>
      <c r="C174" s="5">
        <v>6</v>
      </c>
      <c r="D174" s="82">
        <f t="shared" ca="1" si="0"/>
        <v>227.46560767353873</v>
      </c>
      <c r="E174" s="82"/>
      <c r="F174" s="214">
        <f t="shared" ca="1" si="1"/>
        <v>214.66560767353872</v>
      </c>
    </row>
    <row r="175" spans="2:6" x14ac:dyDescent="0.2">
      <c r="B175" s="231" t="e">
        <f ca="1">IF(AND(Altitude_culmi&gt;80, Altitude_culmi&lt;=350), 33, NA())</f>
        <v>#N/A</v>
      </c>
      <c r="C175" s="5">
        <v>5</v>
      </c>
      <c r="D175" s="82">
        <f t="shared" ca="1" si="0"/>
        <v>226.46560767353873</v>
      </c>
      <c r="E175" s="82"/>
      <c r="F175" s="214">
        <f t="shared" ca="1" si="1"/>
        <v>215.46560767353873</v>
      </c>
    </row>
    <row r="176" spans="2:6" x14ac:dyDescent="0.2">
      <c r="B176" s="231" t="e">
        <f ca="1">IF(AND(Altitude_culmi&gt;80, Altitude_culmi&lt;=350), 34, NA())</f>
        <v>#N/A</v>
      </c>
      <c r="C176" s="5">
        <v>3.8</v>
      </c>
      <c r="D176" s="82">
        <f t="shared" ca="1" si="0"/>
        <v>225.26560767353874</v>
      </c>
      <c r="E176" s="82"/>
      <c r="F176" s="214">
        <f t="shared" ca="1" si="1"/>
        <v>216.46560767353873</v>
      </c>
    </row>
    <row r="177" spans="2:6" x14ac:dyDescent="0.2">
      <c r="B177" s="229" t="e">
        <f ca="1">IF(AND(Altitude_culmi&gt;80, Altitude_culmi&lt;=350), 35, NA())</f>
        <v>#N/A</v>
      </c>
      <c r="C177" s="421">
        <v>0</v>
      </c>
      <c r="D177" s="230">
        <f t="shared" ca="1" si="0"/>
        <v>221.46560767353873</v>
      </c>
      <c r="E177" s="82"/>
      <c r="F177" s="214">
        <f t="shared" ca="1" si="1"/>
        <v>217.66560767353872</v>
      </c>
    </row>
    <row r="178" spans="2:6" x14ac:dyDescent="0.2">
      <c r="E178" s="230"/>
      <c r="F178" s="216">
        <f t="shared" ca="1" si="1"/>
        <v>221.46560767353873</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221.46560767353873</v>
      </c>
      <c r="E180" s="228"/>
      <c r="F180" s="211" t="s">
        <v>308</v>
      </c>
    </row>
    <row r="181" spans="2:6" x14ac:dyDescent="0.2">
      <c r="B181" s="231">
        <f ca="1">IF(Altitude_culmi&gt;350, 300, NA())</f>
        <v>300</v>
      </c>
      <c r="C181" s="5">
        <v>0</v>
      </c>
      <c r="D181" s="82">
        <f t="shared" ca="1" si="2"/>
        <v>221.46560767353873</v>
      </c>
      <c r="E181" s="82"/>
      <c r="F181" s="214">
        <f t="shared" ref="F181:F201" ca="1" si="3">X_culmi-C180</f>
        <v>221.46560767353873</v>
      </c>
    </row>
    <row r="182" spans="2:6" x14ac:dyDescent="0.2">
      <c r="B182" s="231">
        <f ca="1">IF(Altitude_culmi&gt;350, 280, NA())</f>
        <v>280</v>
      </c>
      <c r="C182" s="5">
        <v>10</v>
      </c>
      <c r="D182" s="82">
        <f t="shared" ca="1" si="2"/>
        <v>231.46560767353873</v>
      </c>
      <c r="E182" s="82"/>
      <c r="F182" s="214">
        <f t="shared" ca="1" si="3"/>
        <v>221.46560767353873</v>
      </c>
    </row>
    <row r="183" spans="2:6" x14ac:dyDescent="0.2">
      <c r="B183" s="231">
        <f ca="1">IF(Altitude_culmi&gt;350, 280, NA())</f>
        <v>280</v>
      </c>
      <c r="C183" s="5">
        <v>0</v>
      </c>
      <c r="D183" s="82">
        <f t="shared" ca="1" si="2"/>
        <v>221.46560767353873</v>
      </c>
      <c r="E183" s="82"/>
      <c r="F183" s="214">
        <f t="shared" ca="1" si="3"/>
        <v>211.46560767353873</v>
      </c>
    </row>
    <row r="184" spans="2:6" x14ac:dyDescent="0.2">
      <c r="B184" s="231">
        <f ca="1">IF(Altitude_culmi&gt;350, 280, NA())</f>
        <v>280</v>
      </c>
      <c r="C184" s="5">
        <v>10</v>
      </c>
      <c r="D184" s="82">
        <f t="shared" ca="1" si="2"/>
        <v>231.46560767353873</v>
      </c>
      <c r="E184" s="82"/>
      <c r="F184" s="214">
        <f t="shared" ca="1" si="3"/>
        <v>221.46560767353873</v>
      </c>
    </row>
    <row r="185" spans="2:6" x14ac:dyDescent="0.2">
      <c r="B185" s="231">
        <f ca="1">IF(Altitude_culmi&gt;350, 200, NA())</f>
        <v>200</v>
      </c>
      <c r="C185" s="5">
        <v>13</v>
      </c>
      <c r="D185" s="82">
        <f t="shared" ca="1" si="2"/>
        <v>234.46560767353873</v>
      </c>
      <c r="E185" s="82"/>
      <c r="F185" s="214">
        <f t="shared" ca="1" si="3"/>
        <v>211.46560767353873</v>
      </c>
    </row>
    <row r="186" spans="2:6" x14ac:dyDescent="0.2">
      <c r="B186" s="231">
        <f ca="1">IF(Altitude_culmi&gt;350, 160, NA())</f>
        <v>160</v>
      </c>
      <c r="C186" s="5">
        <v>17</v>
      </c>
      <c r="D186" s="82">
        <f t="shared" ca="1" si="2"/>
        <v>238.46560767353873</v>
      </c>
      <c r="E186" s="82"/>
      <c r="F186" s="214">
        <f t="shared" ca="1" si="3"/>
        <v>208.46560767353873</v>
      </c>
    </row>
    <row r="187" spans="2:6" x14ac:dyDescent="0.2">
      <c r="B187" s="231">
        <f ca="1">IF(Altitude_culmi&gt;350, 115, NA())</f>
        <v>115</v>
      </c>
      <c r="C187" s="5">
        <v>20</v>
      </c>
      <c r="D187" s="82">
        <f t="shared" ca="1" si="2"/>
        <v>241.46560767353873</v>
      </c>
      <c r="E187" s="82"/>
      <c r="F187" s="214">
        <f t="shared" ca="1" si="3"/>
        <v>204.46560767353873</v>
      </c>
    </row>
    <row r="188" spans="2:6" x14ac:dyDescent="0.2">
      <c r="B188" s="231">
        <f ca="1">IF(Altitude_culmi&gt;350, 90, NA())</f>
        <v>90</v>
      </c>
      <c r="C188" s="5">
        <v>25</v>
      </c>
      <c r="D188" s="82">
        <f t="shared" ca="1" si="2"/>
        <v>246.46560767353873</v>
      </c>
      <c r="E188" s="82"/>
      <c r="F188" s="214">
        <f t="shared" ca="1" si="3"/>
        <v>201.46560767353873</v>
      </c>
    </row>
    <row r="189" spans="2:6" x14ac:dyDescent="0.2">
      <c r="B189" s="231">
        <f ca="1">IF(Altitude_culmi&gt;350, 57, NA())</f>
        <v>57</v>
      </c>
      <c r="C189" s="5">
        <v>30</v>
      </c>
      <c r="D189" s="82">
        <f t="shared" ca="1" si="2"/>
        <v>251.46560767353873</v>
      </c>
      <c r="E189" s="82"/>
      <c r="F189" s="214">
        <f t="shared" ca="1" si="3"/>
        <v>196.46560767353873</v>
      </c>
    </row>
    <row r="190" spans="2:6" x14ac:dyDescent="0.2">
      <c r="B190" s="231">
        <f ca="1">IF(Altitude_culmi&gt;350, 40, NA())</f>
        <v>40</v>
      </c>
      <c r="C190" s="5">
        <v>36</v>
      </c>
      <c r="D190" s="82">
        <f t="shared" ca="1" si="2"/>
        <v>257.46560767353873</v>
      </c>
      <c r="E190" s="82"/>
      <c r="F190" s="214">
        <f t="shared" ca="1" si="3"/>
        <v>191.46560767353873</v>
      </c>
    </row>
    <row r="191" spans="2:6" x14ac:dyDescent="0.2">
      <c r="B191" s="231">
        <f ca="1">IF(Altitude_culmi&gt;350, 20, NA())</f>
        <v>20</v>
      </c>
      <c r="C191" s="5">
        <v>48</v>
      </c>
      <c r="D191" s="82">
        <f t="shared" ca="1" si="2"/>
        <v>269.46560767353873</v>
      </c>
      <c r="E191" s="82"/>
      <c r="F191" s="214">
        <f t="shared" ca="1" si="3"/>
        <v>185.46560767353873</v>
      </c>
    </row>
    <row r="192" spans="2:6" x14ac:dyDescent="0.2">
      <c r="B192" s="231">
        <f ca="1">IF(Altitude_culmi&gt;350, 0.5, NA())</f>
        <v>0.5</v>
      </c>
      <c r="C192" s="5">
        <v>62</v>
      </c>
      <c r="D192" s="82">
        <f t="shared" ca="1" si="2"/>
        <v>283.46560767353873</v>
      </c>
      <c r="E192" s="82"/>
      <c r="F192" s="214">
        <f t="shared" ca="1" si="3"/>
        <v>173.46560767353873</v>
      </c>
    </row>
    <row r="193" spans="2:6" x14ac:dyDescent="0.2">
      <c r="B193" s="231">
        <f ca="1">IF(Altitude_culmi&gt;350, 0.5, NA())</f>
        <v>0.5</v>
      </c>
      <c r="C193" s="5">
        <v>37</v>
      </c>
      <c r="D193" s="82">
        <f t="shared" ca="1" si="2"/>
        <v>258.46560767353873</v>
      </c>
      <c r="E193" s="82"/>
      <c r="F193" s="214">
        <f t="shared" ca="1" si="3"/>
        <v>159.46560767353873</v>
      </c>
    </row>
    <row r="194" spans="2:6" x14ac:dyDescent="0.2">
      <c r="B194" s="231">
        <f ca="1">IF(Altitude_culmi&gt;350, 15, NA())</f>
        <v>15</v>
      </c>
      <c r="C194" s="5">
        <v>30</v>
      </c>
      <c r="D194" s="82">
        <f t="shared" ca="1" si="2"/>
        <v>251.46560767353873</v>
      </c>
      <c r="E194" s="82"/>
      <c r="F194" s="214">
        <f t="shared" ca="1" si="3"/>
        <v>184.46560767353873</v>
      </c>
    </row>
    <row r="195" spans="2:6" x14ac:dyDescent="0.2">
      <c r="B195" s="231">
        <f ca="1">IF(Altitude_culmi&gt;350, 30, NA())</f>
        <v>30</v>
      </c>
      <c r="C195" s="5">
        <v>15</v>
      </c>
      <c r="D195" s="82">
        <f t="shared" ca="1" si="2"/>
        <v>236.46560767353873</v>
      </c>
      <c r="E195" s="82"/>
      <c r="F195" s="214">
        <f t="shared" ca="1" si="3"/>
        <v>191.46560767353873</v>
      </c>
    </row>
    <row r="196" spans="2:6" x14ac:dyDescent="0.2">
      <c r="B196" s="231">
        <f ca="1">IF(Altitude_culmi&gt;350, 37, NA())</f>
        <v>37</v>
      </c>
      <c r="C196" s="5">
        <v>0</v>
      </c>
      <c r="D196" s="82">
        <f t="shared" ca="1" si="2"/>
        <v>221.46560767353873</v>
      </c>
      <c r="E196" s="82"/>
      <c r="F196" s="214">
        <f t="shared" ca="1" si="3"/>
        <v>206.46560767353873</v>
      </c>
    </row>
    <row r="197" spans="2:6" x14ac:dyDescent="0.2">
      <c r="B197" s="231">
        <f ca="1">IF(Altitude_culmi&gt;350, 67, NA())</f>
        <v>67</v>
      </c>
      <c r="C197" s="5">
        <v>0</v>
      </c>
      <c r="D197" s="82">
        <f t="shared" ca="1" si="2"/>
        <v>221.46560767353873</v>
      </c>
      <c r="E197" s="82"/>
      <c r="F197" s="214">
        <f t="shared" ca="1" si="3"/>
        <v>221.46560767353873</v>
      </c>
    </row>
    <row r="198" spans="2:6" x14ac:dyDescent="0.2">
      <c r="B198" s="231">
        <f ca="1">IF(Altitude_culmi&gt;350, 67, NA())</f>
        <v>67</v>
      </c>
      <c r="C198" s="5">
        <v>17</v>
      </c>
      <c r="D198" s="82">
        <f t="shared" ca="1" si="2"/>
        <v>238.46560767353873</v>
      </c>
      <c r="E198" s="82"/>
      <c r="F198" s="214">
        <f t="shared" ca="1" si="3"/>
        <v>221.46560767353873</v>
      </c>
    </row>
    <row r="199" spans="2:6" x14ac:dyDescent="0.2">
      <c r="B199" s="231">
        <f ca="1">IF(Altitude_culmi&gt;350, 100, NA())</f>
        <v>100</v>
      </c>
      <c r="C199" s="5">
        <v>11</v>
      </c>
      <c r="D199" s="82">
        <f t="shared" ca="1" si="2"/>
        <v>232.46560767353873</v>
      </c>
      <c r="E199" s="82"/>
      <c r="F199" s="214">
        <f t="shared" ca="1" si="3"/>
        <v>204.46560767353873</v>
      </c>
    </row>
    <row r="200" spans="2:6" x14ac:dyDescent="0.2">
      <c r="B200" s="229">
        <f ca="1">IF(Altitude_culmi&gt;350, 100, NA())</f>
        <v>100</v>
      </c>
      <c r="C200" s="421">
        <v>0</v>
      </c>
      <c r="D200" s="230">
        <f t="shared" ca="1" si="2"/>
        <v>221.46560767353873</v>
      </c>
      <c r="E200" s="82"/>
      <c r="F200" s="214">
        <f t="shared" ca="1" si="3"/>
        <v>210.46560767353873</v>
      </c>
    </row>
    <row r="201" spans="2:6" x14ac:dyDescent="0.2">
      <c r="E201" s="230"/>
      <c r="F201" s="216">
        <f t="shared" ca="1" si="3"/>
        <v>221.46560767353873</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C10:D10"/>
    <mergeCell ref="C5:D5"/>
    <mergeCell ref="C2:D3"/>
    <mergeCell ref="C7:D7"/>
    <mergeCell ref="C8:D8"/>
    <mergeCell ref="C9:D9"/>
    <mergeCell ref="C6:D6"/>
    <mergeCell ref="C4:D4"/>
    <mergeCell ref="H35:I35"/>
    <mergeCell ref="H34:I34"/>
    <mergeCell ref="F29:G29"/>
    <mergeCell ref="H33:I33"/>
    <mergeCell ref="A40:D40"/>
    <mergeCell ref="H36:I36"/>
    <mergeCell ref="F36:G36"/>
    <mergeCell ref="F35:G35"/>
    <mergeCell ref="F34:G34"/>
    <mergeCell ref="F40:G40"/>
    <mergeCell ref="C23:D23"/>
    <mergeCell ref="C18:D18"/>
    <mergeCell ref="F24:G24"/>
    <mergeCell ref="F28:G28"/>
    <mergeCell ref="F27:G27"/>
    <mergeCell ref="F25:G25"/>
    <mergeCell ref="F26:G26"/>
    <mergeCell ref="C16:D16"/>
    <mergeCell ref="C11:D11"/>
    <mergeCell ref="C20:D20"/>
    <mergeCell ref="C21:D21"/>
    <mergeCell ref="C12:D12"/>
    <mergeCell ref="C14:D14"/>
    <mergeCell ref="C15:D15"/>
    <mergeCell ref="C19:D19"/>
    <mergeCell ref="F51:G51"/>
    <mergeCell ref="F42:G42"/>
    <mergeCell ref="F43:G43"/>
    <mergeCell ref="F44:G44"/>
    <mergeCell ref="F45:G45"/>
    <mergeCell ref="F50:G50"/>
    <mergeCell ref="F46:G46"/>
    <mergeCell ref="F47:G47"/>
    <mergeCell ref="F49:G49"/>
    <mergeCell ref="F48:G48"/>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topLeftCell="A304" zoomScale="80" zoomScaleNormal="80" workbookViewId="0">
      <selection activeCell="B2" sqref="B2"/>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Aucun (2e ét. inerte)</v>
      </c>
      <c r="B2" s="352">
        <f>VLOOKUP(A2,A26:B314,2,FALSE)</f>
        <v>309</v>
      </c>
      <c r="C2" s="363" t="s">
        <v>115</v>
      </c>
      <c r="D2" s="353">
        <f ca="1">INDIRECT(ADDRESS(B2,4))</f>
        <v>1E-3</v>
      </c>
      <c r="E2" s="363" t="s">
        <v>114</v>
      </c>
      <c r="F2" s="354">
        <f ca="1">INDIRECT(ADDRESS(B2,6))</f>
        <v>1.019367991845056</v>
      </c>
      <c r="G2" s="363" t="s">
        <v>56</v>
      </c>
      <c r="H2" s="355">
        <f ca="1">INDIRECT(ADDRESS(B2,8))</f>
        <v>1E-4</v>
      </c>
      <c r="I2" s="363" t="s">
        <v>273</v>
      </c>
      <c r="J2" s="356">
        <f ca="1">INDIRECT(ADDRESS(B2,10))</f>
        <v>1E-4</v>
      </c>
      <c r="K2" s="363" t="s">
        <v>58</v>
      </c>
      <c r="L2" s="355">
        <f ca="1">INDIRECT(ADDRESS(B2,12))</f>
        <v>0</v>
      </c>
      <c r="M2" s="363" t="s">
        <v>57</v>
      </c>
      <c r="N2" s="357">
        <f ca="1">INDIRECT(ADDRESS(B2,14))</f>
        <v>0</v>
      </c>
      <c r="O2" s="363" t="s">
        <v>59</v>
      </c>
      <c r="P2" s="357">
        <f ca="1">INDIRECT(ADDRESS(B2,16))</f>
        <v>0</v>
      </c>
      <c r="Q2" s="363" t="s">
        <v>60</v>
      </c>
      <c r="R2" s="357">
        <f ca="1">INDIRECT(ADDRESS(B2,18))</f>
        <v>0</v>
      </c>
      <c r="S2" s="363" t="s">
        <v>61</v>
      </c>
      <c r="T2" s="357">
        <f ca="1">INDIRECT(ADDRESS(B2,20))</f>
        <v>0</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0.1</v>
      </c>
      <c r="D3" s="365">
        <f t="shared" ca="1" si="0"/>
        <v>0.2</v>
      </c>
      <c r="E3" s="365">
        <f t="shared" ca="1" si="0"/>
        <v>1</v>
      </c>
      <c r="F3" s="365">
        <f t="shared" ca="1" si="0"/>
        <v>1</v>
      </c>
      <c r="G3" s="365">
        <f t="shared" ca="1" si="0"/>
        <v>1</v>
      </c>
      <c r="H3" s="365">
        <f t="shared" ca="1" si="0"/>
        <v>1</v>
      </c>
      <c r="I3" s="365">
        <f t="shared" ca="1" si="0"/>
        <v>1</v>
      </c>
      <c r="J3" s="365">
        <f t="shared" ca="1" si="0"/>
        <v>1</v>
      </c>
      <c r="K3" s="365">
        <f t="shared" ca="1" si="0"/>
        <v>1</v>
      </c>
      <c r="L3" s="365">
        <f t="shared" ca="1" si="0"/>
        <v>1</v>
      </c>
      <c r="M3" s="365">
        <f t="shared" ca="1" si="0"/>
        <v>1</v>
      </c>
      <c r="N3" s="365">
        <f t="shared" ca="1" si="0"/>
        <v>1</v>
      </c>
      <c r="O3" s="365">
        <f t="shared" ca="1" si="0"/>
        <v>1</v>
      </c>
      <c r="P3" s="365">
        <f t="shared" ca="1" si="0"/>
        <v>1</v>
      </c>
      <c r="Q3" s="365">
        <f t="shared" ca="1" si="0"/>
        <v>1</v>
      </c>
      <c r="R3" s="365">
        <f t="shared" ca="1" si="0"/>
        <v>1</v>
      </c>
      <c r="S3" s="365">
        <f t="shared" ca="1" si="0"/>
        <v>1</v>
      </c>
      <c r="T3" s="365">
        <f t="shared" ca="1" si="0"/>
        <v>1</v>
      </c>
      <c r="U3" s="365">
        <f t="shared" ca="1" si="0"/>
        <v>1</v>
      </c>
      <c r="V3" s="365">
        <f t="shared" ca="1" si="0"/>
        <v>1</v>
      </c>
      <c r="W3" s="365">
        <f t="shared" ca="1" si="0"/>
        <v>1</v>
      </c>
      <c r="X3" s="365">
        <f ca="1">INDIRECT(ADDRESS($B2+1,COLUMN(X3)))</f>
        <v>1</v>
      </c>
      <c r="Y3" s="366">
        <f t="shared" ca="1" si="0"/>
        <v>1000</v>
      </c>
    </row>
    <row r="4" spans="1:26" ht="13.5" thickBot="1" x14ac:dyDescent="0.25">
      <c r="A4" s="379" t="str">
        <f>IF(Lang="Français","Poussée (en N)","Thrust (N)")</f>
        <v>Poussée (en N)</v>
      </c>
      <c r="B4" s="367">
        <f t="shared" ref="B4:Y4" ca="1" si="1">INDIRECT(ADDRESS($B2+2,COLUMN(B3)))</f>
        <v>0</v>
      </c>
      <c r="C4" s="368">
        <f t="shared" ca="1" si="1"/>
        <v>0.01</v>
      </c>
      <c r="D4" s="368">
        <f t="shared" ca="1" si="1"/>
        <v>0</v>
      </c>
      <c r="E4" s="368">
        <f t="shared" ca="1" si="1"/>
        <v>0</v>
      </c>
      <c r="F4" s="368">
        <f t="shared" ca="1" si="1"/>
        <v>0</v>
      </c>
      <c r="G4" s="368">
        <f t="shared" ca="1" si="1"/>
        <v>0</v>
      </c>
      <c r="H4" s="368">
        <f t="shared" ca="1" si="1"/>
        <v>0</v>
      </c>
      <c r="I4" s="368">
        <f t="shared" ca="1" si="1"/>
        <v>0</v>
      </c>
      <c r="J4" s="368">
        <f t="shared" ca="1" si="1"/>
        <v>0</v>
      </c>
      <c r="K4" s="368">
        <f t="shared" ca="1" si="1"/>
        <v>0</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540</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538</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539</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543</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535</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544</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547</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537</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536</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548</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551</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549</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555</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550</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51" t="s">
        <v>276</v>
      </c>
      <c r="D316" s="652"/>
      <c r="F316" s="651" t="s">
        <v>181</v>
      </c>
      <c r="G316" s="652"/>
      <c r="H316" s="12"/>
      <c r="I316" s="651" t="s">
        <v>397</v>
      </c>
      <c r="J316" s="652"/>
      <c r="K316" s="12"/>
      <c r="L316" s="651" t="s">
        <v>182</v>
      </c>
      <c r="M316" s="652"/>
      <c r="O316" s="651" t="s">
        <v>396</v>
      </c>
      <c r="P316" s="652"/>
      <c r="R316" s="651" t="s">
        <v>118</v>
      </c>
      <c r="S316" s="652"/>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3" t="str">
        <f>A26</f>
        <v>H2O 1.5L 300g 6bar</v>
      </c>
      <c r="D317" s="644"/>
      <c r="F317" s="643" t="str">
        <f>A67</f>
        <v>µ-propu A8-3</v>
      </c>
      <c r="G317" s="644"/>
      <c r="H317" s="472"/>
      <c r="I317" s="641" t="str">
        <f>A148</f>
        <v>p29-1G 56F31</v>
      </c>
      <c r="J317" s="642"/>
      <c r="K317" s="472"/>
      <c r="L317" s="641" t="str">
        <f>A158</f>
        <v>p29-1G 57F59</v>
      </c>
      <c r="M317" s="642"/>
      <c r="O317" s="643" t="str">
        <f>A108</f>
        <v>p24-1G 24E22</v>
      </c>
      <c r="P317" s="644"/>
      <c r="R317" s="643" t="str">
        <f>A284</f>
        <v>Pro54-5G WT</v>
      </c>
      <c r="S317" s="644"/>
    </row>
    <row r="318" spans="1:25" x14ac:dyDescent="0.2">
      <c r="A318" s="398" t="str">
        <v>Barasinga (Pro54-5G C)</v>
      </c>
      <c r="C318" s="643" t="str">
        <f>A31</f>
        <v>H2O 1.5L 450g 6bar</v>
      </c>
      <c r="D318" s="644"/>
      <c r="F318" s="643" t="str">
        <f>A72</f>
        <v>µ-propu B4-4</v>
      </c>
      <c r="G318" s="644"/>
      <c r="H318" s="472"/>
      <c r="I318" s="641" t="str">
        <f>A153</f>
        <v>p29-1G 56F120</v>
      </c>
      <c r="J318" s="642"/>
      <c r="K318" s="472"/>
      <c r="L318" s="641" t="str">
        <f>A183</f>
        <v>p24-3G 74F85</v>
      </c>
      <c r="M318" s="642"/>
      <c r="O318" s="643" t="str">
        <f>A113</f>
        <v>p24-1G 25E75 (Rufina)</v>
      </c>
      <c r="P318" s="644"/>
      <c r="R318" s="643" t="str">
        <f>A279</f>
        <v>Barasinga (Pro54-5G C)</v>
      </c>
      <c r="S318" s="644"/>
    </row>
    <row r="319" spans="1:25" x14ac:dyDescent="0.2">
      <c r="A319" s="398" t="str">
        <v>Orignal (Pro75-3G C)</v>
      </c>
      <c r="C319" s="643" t="str">
        <f>A36</f>
        <v>H2O 1.5L 600g 6bar</v>
      </c>
      <c r="D319" s="644"/>
      <c r="F319" s="643" t="str">
        <f>A77</f>
        <v>µ-propu C6-3</v>
      </c>
      <c r="G319" s="644"/>
      <c r="H319" s="472"/>
      <c r="I319" s="641" t="str">
        <f>A158</f>
        <v>p29-1G 57F59</v>
      </c>
      <c r="J319" s="642"/>
      <c r="K319" s="472"/>
      <c r="L319" s="641" t="str">
        <f>A188</f>
        <v>p24-3G 75F51</v>
      </c>
      <c r="M319" s="642"/>
      <c r="O319" s="643" t="str">
        <f>A118</f>
        <v>p24-1G 26E31</v>
      </c>
      <c r="P319" s="644"/>
      <c r="R319" s="643" t="str">
        <f>A289</f>
        <v>Orignal (Pro75-3G C)</v>
      </c>
      <c r="S319" s="644"/>
    </row>
    <row r="320" spans="1:25" x14ac:dyDescent="0.2">
      <c r="A320" s="398" t="str">
        <v>Pro98-6G Green</v>
      </c>
      <c r="C320" s="643" t="str">
        <f>A41</f>
        <v>H2O 1.5L 750g 6bar</v>
      </c>
      <c r="D320" s="644"/>
      <c r="F320" s="643" t="str">
        <f>A82</f>
        <v>µ-propu C6-3 x2</v>
      </c>
      <c r="G320" s="644"/>
      <c r="H320" s="472"/>
      <c r="I320" s="641" t="str">
        <f>A183</f>
        <v>p24-3G 74F85</v>
      </c>
      <c r="J320" s="642"/>
      <c r="K320" s="472"/>
      <c r="L320" s="641" t="str">
        <f>A228</f>
        <v>p29-2G 116G126</v>
      </c>
      <c r="M320" s="642"/>
      <c r="O320" s="643" t="str">
        <f>A123</f>
        <v>p24-2G 50E51</v>
      </c>
      <c r="P320" s="644"/>
      <c r="R320" s="643" t="str">
        <f>A294</f>
        <v>Pro98-6G Green</v>
      </c>
      <c r="S320" s="644"/>
    </row>
    <row r="321" spans="1:19" x14ac:dyDescent="0.2">
      <c r="A321" s="398" t="str">
        <v xml:space="preserve"> </v>
      </c>
      <c r="C321" s="643" t="str">
        <f>A46</f>
        <v>H2O 2.0L 400g 6bar</v>
      </c>
      <c r="D321" s="644"/>
      <c r="F321" s="643" t="str">
        <f>A87</f>
        <v>µ-propu C6-3 x3</v>
      </c>
      <c r="G321" s="644"/>
      <c r="H321" s="472"/>
      <c r="I321" s="641" t="str">
        <f>A188</f>
        <v>p24-3G 75F51</v>
      </c>
      <c r="J321" s="642"/>
      <c r="K321" s="472"/>
      <c r="L321" s="641" t="str">
        <f>A198</f>
        <v>Pandora (Pro24-6G BS)</v>
      </c>
      <c r="M321" s="642"/>
      <c r="O321" s="643" t="str">
        <f>A128</f>
        <v>p24-1G 53E70</v>
      </c>
      <c r="P321" s="644"/>
      <c r="R321" s="643" t="s">
        <v>183</v>
      </c>
      <c r="S321" s="644"/>
    </row>
    <row r="322" spans="1:19" x14ac:dyDescent="0.2">
      <c r="A322" s="398" t="str">
        <v xml:space="preserve"> </v>
      </c>
      <c r="C322" s="643" t="str">
        <f>A51</f>
        <v>H2O 2.0L 600g 6bar</v>
      </c>
      <c r="D322" s="644"/>
      <c r="F322" s="643" t="s">
        <v>183</v>
      </c>
      <c r="G322" s="644"/>
      <c r="H322" s="472"/>
      <c r="I322" s="641" t="s">
        <v>183</v>
      </c>
      <c r="J322" s="642"/>
      <c r="K322" s="472"/>
      <c r="L322" s="643" t="str">
        <f>A92</f>
        <v>Klima D9-7</v>
      </c>
      <c r="M322" s="644"/>
      <c r="O322" s="643" t="str">
        <f>A133</f>
        <v>p29-1G 41F36</v>
      </c>
      <c r="P322" s="644"/>
      <c r="R322" s="643" t="s">
        <v>183</v>
      </c>
      <c r="S322" s="644"/>
    </row>
    <row r="323" spans="1:19" x14ac:dyDescent="0.2">
      <c r="A323" s="398" t="str">
        <v xml:space="preserve"> </v>
      </c>
      <c r="C323" s="643" t="str">
        <f>A56</f>
        <v>H2O 2.0L 800g 6bar</v>
      </c>
      <c r="D323" s="644"/>
      <c r="F323" s="643" t="s">
        <v>183</v>
      </c>
      <c r="G323" s="644"/>
      <c r="H323" s="472"/>
      <c r="I323" s="641" t="s">
        <v>183</v>
      </c>
      <c r="J323" s="642"/>
      <c r="K323" s="472"/>
      <c r="L323" s="643" t="str">
        <f>A97</f>
        <v>Klima D9-7 x2</v>
      </c>
      <c r="M323" s="644"/>
      <c r="O323" s="643" t="str">
        <f>A138</f>
        <v>p29-1G 51F36</v>
      </c>
      <c r="P323" s="644"/>
      <c r="R323" s="643" t="s">
        <v>183</v>
      </c>
      <c r="S323" s="644"/>
    </row>
    <row r="324" spans="1:19" x14ac:dyDescent="0.2">
      <c r="A324" s="398" t="str">
        <v xml:space="preserve"> </v>
      </c>
      <c r="C324" s="643" t="str">
        <f>A61</f>
        <v>H2O 2.0L 1000g 6bar</v>
      </c>
      <c r="D324" s="644"/>
      <c r="F324" s="643" t="s">
        <v>183</v>
      </c>
      <c r="G324" s="644"/>
      <c r="H324" s="472"/>
      <c r="I324" s="641" t="s">
        <v>183</v>
      </c>
      <c r="J324" s="642"/>
      <c r="K324" s="472"/>
      <c r="L324" s="643" t="str">
        <f>A102</f>
        <v>Klima D9-7 x3</v>
      </c>
      <c r="M324" s="644"/>
      <c r="O324" s="643" t="str">
        <f>A143</f>
        <v>p29-1G 55F29</v>
      </c>
      <c r="P324" s="644"/>
      <c r="R324" s="643" t="s">
        <v>183</v>
      </c>
      <c r="S324" s="644"/>
    </row>
    <row r="325" spans="1:19" x14ac:dyDescent="0.2">
      <c r="A325" s="398" t="str">
        <v xml:space="preserve"> </v>
      </c>
      <c r="C325" s="643" t="s">
        <v>183</v>
      </c>
      <c r="D325" s="644"/>
      <c r="F325" s="643" t="s">
        <v>183</v>
      </c>
      <c r="G325" s="644"/>
      <c r="H325" s="472"/>
      <c r="I325" s="641" t="s">
        <v>183</v>
      </c>
      <c r="J325" s="642"/>
      <c r="K325" s="472"/>
      <c r="L325" s="643" t="s">
        <v>183</v>
      </c>
      <c r="M325" s="644"/>
      <c r="O325" s="643" t="str">
        <f>A153</f>
        <v>p29-1G 56F120</v>
      </c>
      <c r="P325" s="644"/>
      <c r="R325" s="643" t="s">
        <v>183</v>
      </c>
      <c r="S325" s="644"/>
    </row>
    <row r="326" spans="1:19" x14ac:dyDescent="0.2">
      <c r="A326" s="398" t="str">
        <v xml:space="preserve"> </v>
      </c>
      <c r="C326" s="643" t="s">
        <v>183</v>
      </c>
      <c r="D326" s="644"/>
      <c r="F326" s="643" t="s">
        <v>183</v>
      </c>
      <c r="G326" s="644"/>
      <c r="H326" s="472"/>
      <c r="I326" s="641" t="s">
        <v>183</v>
      </c>
      <c r="J326" s="642"/>
      <c r="K326" s="472"/>
      <c r="L326" s="643" t="s">
        <v>183</v>
      </c>
      <c r="M326" s="644"/>
      <c r="O326" s="643" t="str">
        <f>A158</f>
        <v>p29-1G 57F59</v>
      </c>
      <c r="P326" s="644"/>
      <c r="R326" s="643" t="s">
        <v>183</v>
      </c>
      <c r="S326" s="644"/>
    </row>
    <row r="327" spans="1:19" x14ac:dyDescent="0.2">
      <c r="A327" s="398" t="str">
        <v xml:space="preserve"> </v>
      </c>
      <c r="C327" s="643" t="s">
        <v>183</v>
      </c>
      <c r="D327" s="644"/>
      <c r="F327" s="643" t="s">
        <v>183</v>
      </c>
      <c r="G327" s="644"/>
      <c r="H327" s="472"/>
      <c r="I327" s="641" t="s">
        <v>183</v>
      </c>
      <c r="J327" s="642"/>
      <c r="K327" s="472"/>
      <c r="L327" s="643" t="s">
        <v>183</v>
      </c>
      <c r="M327" s="644"/>
      <c r="O327" s="643" t="str">
        <f>A163</f>
        <v>p24-3G 60F50</v>
      </c>
      <c r="P327" s="644"/>
      <c r="R327" s="643" t="s">
        <v>183</v>
      </c>
      <c r="S327" s="644"/>
    </row>
    <row r="328" spans="1:19" x14ac:dyDescent="0.2">
      <c r="A328" s="398" t="str">
        <v xml:space="preserve"> </v>
      </c>
      <c r="C328" s="643" t="s">
        <v>183</v>
      </c>
      <c r="D328" s="644"/>
      <c r="F328" s="643" t="s">
        <v>183</v>
      </c>
      <c r="G328" s="644"/>
      <c r="H328" s="472"/>
      <c r="I328" s="641" t="s">
        <v>183</v>
      </c>
      <c r="J328" s="642"/>
      <c r="K328" s="472"/>
      <c r="L328" s="643" t="s">
        <v>183</v>
      </c>
      <c r="M328" s="644"/>
      <c r="O328" s="643" t="str">
        <f>A168</f>
        <v>p24-3G 68F79</v>
      </c>
      <c r="P328" s="644"/>
      <c r="R328" s="643" t="s">
        <v>183</v>
      </c>
      <c r="S328" s="644"/>
    </row>
    <row r="329" spans="1:19" x14ac:dyDescent="0.2">
      <c r="A329" s="398" t="str">
        <v xml:space="preserve"> </v>
      </c>
      <c r="C329" s="643" t="s">
        <v>183</v>
      </c>
      <c r="D329" s="644"/>
      <c r="F329" s="643" t="s">
        <v>183</v>
      </c>
      <c r="G329" s="644"/>
      <c r="H329" s="472"/>
      <c r="I329" s="641" t="s">
        <v>183</v>
      </c>
      <c r="J329" s="642"/>
      <c r="K329" s="472"/>
      <c r="L329" s="643" t="s">
        <v>183</v>
      </c>
      <c r="M329" s="644"/>
      <c r="O329" s="643" t="str">
        <f>A173</f>
        <v>p24-3G 68F240</v>
      </c>
      <c r="P329" s="644"/>
      <c r="R329" s="643" t="s">
        <v>183</v>
      </c>
      <c r="S329" s="644"/>
    </row>
    <row r="330" spans="1:19" x14ac:dyDescent="0.2">
      <c r="A330" s="398" t="str">
        <v xml:space="preserve"> </v>
      </c>
      <c r="C330" s="643" t="s">
        <v>183</v>
      </c>
      <c r="D330" s="644"/>
      <c r="F330" s="643" t="s">
        <v>183</v>
      </c>
      <c r="G330" s="644"/>
      <c r="H330" s="472"/>
      <c r="I330" s="641" t="s">
        <v>183</v>
      </c>
      <c r="J330" s="642"/>
      <c r="K330" s="472"/>
      <c r="L330" s="643" t="s">
        <v>183</v>
      </c>
      <c r="M330" s="644"/>
      <c r="O330" s="643" t="str">
        <f>A178</f>
        <v>p24-3G 73F30</v>
      </c>
      <c r="P330" s="644"/>
      <c r="R330" s="643" t="s">
        <v>183</v>
      </c>
      <c r="S330" s="644"/>
    </row>
    <row r="331" spans="1:19" x14ac:dyDescent="0.2">
      <c r="A331" s="398" t="str">
        <v xml:space="preserve"> </v>
      </c>
      <c r="C331" s="643" t="s">
        <v>183</v>
      </c>
      <c r="D331" s="644"/>
      <c r="F331" s="643" t="s">
        <v>183</v>
      </c>
      <c r="G331" s="644"/>
      <c r="H331" s="472"/>
      <c r="I331" s="649" t="s">
        <v>183</v>
      </c>
      <c r="J331" s="650"/>
      <c r="K331" s="472"/>
      <c r="L331" s="643" t="s">
        <v>183</v>
      </c>
      <c r="M331" s="644"/>
      <c r="O331" s="643" t="str">
        <f>A183</f>
        <v>p24-3G 74F85</v>
      </c>
      <c r="P331" s="644"/>
      <c r="R331" s="643" t="s">
        <v>183</v>
      </c>
      <c r="S331" s="644"/>
    </row>
    <row r="332" spans="1:19" x14ac:dyDescent="0.2">
      <c r="A332" s="462" t="str">
        <v xml:space="preserve"> </v>
      </c>
      <c r="C332" s="646" t="s">
        <v>183</v>
      </c>
      <c r="D332" s="647"/>
      <c r="F332" s="646" t="s">
        <v>183</v>
      </c>
      <c r="G332" s="647"/>
      <c r="H332" s="472"/>
      <c r="I332" s="646" t="s">
        <v>183</v>
      </c>
      <c r="J332" s="647"/>
      <c r="K332" s="472"/>
      <c r="L332" s="646" t="s">
        <v>183</v>
      </c>
      <c r="M332" s="647"/>
      <c r="O332" s="643" t="str">
        <f>A188</f>
        <v>p24-3G 75F51</v>
      </c>
      <c r="P332" s="644"/>
      <c r="R332" s="646" t="s">
        <v>183</v>
      </c>
      <c r="S332" s="647"/>
    </row>
    <row r="333" spans="1:19" x14ac:dyDescent="0.2">
      <c r="A333" s="398" t="str">
        <v xml:space="preserve"> </v>
      </c>
      <c r="C333" s="653" t="s">
        <v>183</v>
      </c>
      <c r="D333" s="653"/>
      <c r="F333" s="653" t="s">
        <v>183</v>
      </c>
      <c r="G333" s="653"/>
      <c r="I333" s="640" t="s">
        <v>183</v>
      </c>
      <c r="J333" s="640"/>
      <c r="L333" s="640" t="s">
        <v>183</v>
      </c>
      <c r="M333" s="640"/>
      <c r="O333" s="643" t="str">
        <f>A213</f>
        <v>p29-2G 84G88</v>
      </c>
      <c r="P333" s="644"/>
      <c r="R333" s="648" t="s">
        <v>183</v>
      </c>
      <c r="S333" s="648"/>
    </row>
    <row r="334" spans="1:19" x14ac:dyDescent="0.2">
      <c r="A334" s="398" t="str">
        <v>Isard</v>
      </c>
      <c r="C334" s="637" t="s">
        <v>183</v>
      </c>
      <c r="D334" s="637"/>
      <c r="F334" s="637" t="s">
        <v>183</v>
      </c>
      <c r="G334" s="637"/>
      <c r="I334" s="640" t="s">
        <v>183</v>
      </c>
      <c r="J334" s="640"/>
      <c r="L334" s="640" t="s">
        <v>183</v>
      </c>
      <c r="M334" s="640"/>
      <c r="O334" s="643" t="str">
        <f>A218</f>
        <v>p29-2G 93G80</v>
      </c>
      <c r="P334" s="644"/>
      <c r="R334" s="645" t="str">
        <f>A269</f>
        <v>Isard</v>
      </c>
      <c r="S334" s="645"/>
    </row>
    <row r="335" spans="1:19" x14ac:dyDescent="0.2">
      <c r="A335" s="398" t="str">
        <v>Chamois</v>
      </c>
      <c r="C335" s="637" t="s">
        <v>183</v>
      </c>
      <c r="D335" s="637"/>
      <c r="F335" s="637" t="s">
        <v>183</v>
      </c>
      <c r="G335" s="637"/>
      <c r="I335" s="640" t="s">
        <v>183</v>
      </c>
      <c r="J335" s="640"/>
      <c r="L335" s="640" t="s">
        <v>183</v>
      </c>
      <c r="M335" s="640"/>
      <c r="O335" s="643" t="str">
        <f>A223</f>
        <v>p29-2G 110G250</v>
      </c>
      <c r="P335" s="644"/>
      <c r="R335" s="645" t="str">
        <f>A274</f>
        <v>Chamois</v>
      </c>
      <c r="S335" s="645"/>
    </row>
    <row r="336" spans="1:19" x14ac:dyDescent="0.2">
      <c r="A336" s="398" t="str">
        <v>Pro54-5G WT</v>
      </c>
      <c r="C336" s="637" t="s">
        <v>183</v>
      </c>
      <c r="D336" s="637"/>
      <c r="F336" s="637" t="s">
        <v>183</v>
      </c>
      <c r="G336" s="637"/>
      <c r="I336" s="640" t="s">
        <v>183</v>
      </c>
      <c r="J336" s="640"/>
      <c r="L336" s="640" t="s">
        <v>183</v>
      </c>
      <c r="M336" s="640"/>
      <c r="O336" s="643" t="str">
        <f>A228</f>
        <v>p29-2G 116G126</v>
      </c>
      <c r="P336" s="644"/>
      <c r="R336" s="645" t="str">
        <f>A284</f>
        <v>Pro54-5G WT</v>
      </c>
      <c r="S336" s="645"/>
    </row>
    <row r="337" spans="1:19" x14ac:dyDescent="0.2">
      <c r="A337" s="398" t="str">
        <v>Pro98-6G Green</v>
      </c>
      <c r="C337" s="637" t="s">
        <v>183</v>
      </c>
      <c r="D337" s="637"/>
      <c r="F337" s="637" t="s">
        <v>183</v>
      </c>
      <c r="G337" s="637"/>
      <c r="I337" s="640" t="s">
        <v>183</v>
      </c>
      <c r="J337" s="640"/>
      <c r="L337" s="640" t="s">
        <v>183</v>
      </c>
      <c r="M337" s="640"/>
      <c r="O337" s="643" t="str">
        <f>A233</f>
        <v>p29-3G 125G131</v>
      </c>
      <c r="P337" s="644"/>
      <c r="R337" s="645" t="str">
        <f>A294</f>
        <v>Pro98-6G Green</v>
      </c>
      <c r="S337" s="645"/>
    </row>
    <row r="338" spans="1:19" x14ac:dyDescent="0.2">
      <c r="A338" s="398" t="str">
        <v>Pro98-3G WT</v>
      </c>
      <c r="C338" s="637" t="s">
        <v>183</v>
      </c>
      <c r="D338" s="637"/>
      <c r="F338" s="637" t="s">
        <v>183</v>
      </c>
      <c r="G338" s="637"/>
      <c r="I338" s="640" t="s">
        <v>183</v>
      </c>
      <c r="J338" s="640"/>
      <c r="L338" s="640" t="s">
        <v>183</v>
      </c>
      <c r="M338" s="640"/>
      <c r="O338" s="643" t="str">
        <f>A248</f>
        <v>p38-1G 128G185</v>
      </c>
      <c r="P338" s="644"/>
      <c r="R338" s="645" t="str">
        <f>A299</f>
        <v>Pro98-3G WT</v>
      </c>
      <c r="S338" s="645"/>
    </row>
    <row r="339" spans="1:19" x14ac:dyDescent="0.2">
      <c r="A339" s="398" t="str">
        <v>Aucun (2e ét. inerte)</v>
      </c>
      <c r="C339" s="637" t="s">
        <v>183</v>
      </c>
      <c r="D339" s="637"/>
      <c r="F339" s="637" t="s">
        <v>183</v>
      </c>
      <c r="G339" s="637"/>
      <c r="I339" s="640" t="s">
        <v>183</v>
      </c>
      <c r="J339" s="640"/>
      <c r="L339" s="640" t="s">
        <v>183</v>
      </c>
      <c r="M339" s="640"/>
      <c r="O339" s="643" t="str">
        <f>A243</f>
        <v>p38-1G 137G58</v>
      </c>
      <c r="P339" s="644"/>
      <c r="R339" s="645" t="str">
        <f>A309</f>
        <v>Aucun (2e ét. inerte)</v>
      </c>
      <c r="S339" s="645"/>
    </row>
    <row r="340" spans="1:19" x14ac:dyDescent="0.2">
      <c r="A340" s="398" t="str">
        <v xml:space="preserve"> </v>
      </c>
      <c r="C340" s="637" t="s">
        <v>183</v>
      </c>
      <c r="D340" s="637"/>
      <c r="F340" s="637" t="s">
        <v>183</v>
      </c>
      <c r="G340" s="637"/>
      <c r="I340" s="640" t="s">
        <v>183</v>
      </c>
      <c r="J340" s="640"/>
      <c r="L340" s="640" t="s">
        <v>183</v>
      </c>
      <c r="M340" s="640"/>
      <c r="O340" s="643" t="str">
        <f>A253</f>
        <v>p38-1G 141G78</v>
      </c>
      <c r="P340" s="644"/>
      <c r="R340" s="640" t="s">
        <v>183</v>
      </c>
      <c r="S340" s="640"/>
    </row>
    <row r="341" spans="1:19" x14ac:dyDescent="0.2">
      <c r="A341" s="398" t="str">
        <v xml:space="preserve"> </v>
      </c>
      <c r="C341" s="637" t="s">
        <v>183</v>
      </c>
      <c r="D341" s="637"/>
      <c r="F341" s="637" t="s">
        <v>183</v>
      </c>
      <c r="G341" s="637"/>
      <c r="I341" s="637" t="s">
        <v>183</v>
      </c>
      <c r="J341" s="637"/>
      <c r="L341" s="640" t="s">
        <v>183</v>
      </c>
      <c r="M341" s="640"/>
      <c r="O341" s="643" t="str">
        <f>A193</f>
        <v>p24-6G 140G145 PK</v>
      </c>
      <c r="P341" s="644"/>
      <c r="R341" s="637" t="s">
        <v>183</v>
      </c>
      <c r="S341" s="637"/>
    </row>
    <row r="342" spans="1:19" x14ac:dyDescent="0.2">
      <c r="A342" s="398" t="str">
        <v xml:space="preserve"> </v>
      </c>
      <c r="C342" s="637" t="s">
        <v>183</v>
      </c>
      <c r="D342" s="637"/>
      <c r="F342" s="637" t="s">
        <v>183</v>
      </c>
      <c r="G342" s="637"/>
      <c r="I342" s="637" t="s">
        <v>183</v>
      </c>
      <c r="J342" s="637"/>
      <c r="L342" s="640" t="s">
        <v>183</v>
      </c>
      <c r="M342" s="640"/>
      <c r="O342" s="643" t="str">
        <f>A198</f>
        <v>Pandora (Pro24-6G BS)</v>
      </c>
      <c r="P342" s="644"/>
      <c r="R342" s="637" t="s">
        <v>183</v>
      </c>
      <c r="S342" s="637"/>
    </row>
    <row r="343" spans="1:19" x14ac:dyDescent="0.2">
      <c r="A343" s="398" t="str">
        <v xml:space="preserve"> </v>
      </c>
      <c r="C343" s="637" t="s">
        <v>183</v>
      </c>
      <c r="D343" s="637"/>
      <c r="F343" s="637" t="s">
        <v>183</v>
      </c>
      <c r="G343" s="637"/>
      <c r="I343" s="637" t="s">
        <v>183</v>
      </c>
      <c r="J343" s="637"/>
      <c r="L343" s="637" t="s">
        <v>183</v>
      </c>
      <c r="M343" s="637"/>
      <c r="O343" s="641" t="str">
        <f>A203</f>
        <v>p24-6G 142G117 WT</v>
      </c>
      <c r="P343" s="642"/>
      <c r="R343" s="637" t="s">
        <v>183</v>
      </c>
      <c r="S343" s="637"/>
    </row>
    <row r="344" spans="1:19" x14ac:dyDescent="0.2">
      <c r="A344" s="398" t="str">
        <v xml:space="preserve"> </v>
      </c>
      <c r="C344" s="637" t="s">
        <v>183</v>
      </c>
      <c r="D344" s="637"/>
      <c r="F344" s="637" t="s">
        <v>183</v>
      </c>
      <c r="G344" s="637"/>
      <c r="I344" s="637" t="s">
        <v>183</v>
      </c>
      <c r="J344" s="637"/>
      <c r="L344" s="637" t="s">
        <v>183</v>
      </c>
      <c r="M344" s="637"/>
      <c r="O344" s="641" t="str">
        <f>A208</f>
        <v>p24-6G 139G107 DT</v>
      </c>
      <c r="P344" s="642"/>
      <c r="R344" s="637" t="s">
        <v>183</v>
      </c>
      <c r="S344" s="637"/>
    </row>
    <row r="345" spans="1:19" x14ac:dyDescent="0.2">
      <c r="A345" s="398" t="str">
        <v xml:space="preserve"> </v>
      </c>
      <c r="C345" s="637" t="s">
        <v>183</v>
      </c>
      <c r="D345" s="637"/>
      <c r="F345" s="637" t="s">
        <v>183</v>
      </c>
      <c r="G345" s="637"/>
      <c r="I345" s="637" t="s">
        <v>183</v>
      </c>
      <c r="J345" s="637"/>
      <c r="L345" s="637" t="s">
        <v>183</v>
      </c>
      <c r="M345" s="637"/>
      <c r="O345" s="641" t="str">
        <f>A263</f>
        <v>Cariacou</v>
      </c>
      <c r="P345" s="642"/>
      <c r="R345" s="637" t="s">
        <v>183</v>
      </c>
      <c r="S345" s="637"/>
    </row>
    <row r="346" spans="1:19" x14ac:dyDescent="0.2">
      <c r="A346" s="473" t="str">
        <v xml:space="preserve"> </v>
      </c>
      <c r="C346" s="637" t="s">
        <v>183</v>
      </c>
      <c r="D346" s="637"/>
      <c r="F346" s="637" t="s">
        <v>183</v>
      </c>
      <c r="G346" s="637"/>
      <c r="I346" s="637" t="s">
        <v>183</v>
      </c>
      <c r="J346" s="637"/>
      <c r="L346" s="637" t="s">
        <v>183</v>
      </c>
      <c r="M346" s="637"/>
      <c r="O346" s="638" t="str">
        <f>A258</f>
        <v>Wapiti</v>
      </c>
      <c r="P346" s="639"/>
      <c r="R346" s="637" t="s">
        <v>183</v>
      </c>
      <c r="S346" s="637"/>
    </row>
  </sheetData>
  <dataConsolidate/>
  <mergeCells count="186">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 ref="C345:D345"/>
    <mergeCell ref="C346:D346"/>
    <mergeCell ref="C335:D335"/>
    <mergeCell ref="C336:D336"/>
    <mergeCell ref="C337:D337"/>
    <mergeCell ref="C338:D338"/>
    <mergeCell ref="C339:D339"/>
    <mergeCell ref="C340:D340"/>
    <mergeCell ref="C334:D334"/>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8" activePane="bottomRight" state="frozen"/>
      <selection pane="topRight" activeCell="D1" sqref="D1"/>
      <selection pane="bottomLeft" activeCell="A8" sqref="A8"/>
      <selection pane="bottomRight" activeCell="K2" sqref="K1:K1048576"/>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4.5999999999999996</v>
      </c>
      <c r="D4" s="292" t="s">
        <v>14</v>
      </c>
      <c r="E4" s="293" t="s">
        <v>14</v>
      </c>
      <c r="F4" s="294" t="s">
        <v>14</v>
      </c>
      <c r="G4" s="292">
        <f>vit_xz*COS(Beta)</f>
        <v>19.529102508480687</v>
      </c>
      <c r="H4" s="293">
        <f>vit_xz*SIN(Beta)</f>
        <v>152.87894710168544</v>
      </c>
      <c r="I4" s="349">
        <f>V_ini</f>
        <v>154.12124549103112</v>
      </c>
      <c r="J4" s="350">
        <f>X_ini</f>
        <v>66.474311534521419</v>
      </c>
      <c r="K4" s="351">
        <f>Z_ini</f>
        <v>580.84077273287357</v>
      </c>
      <c r="L4" s="327">
        <f t="shared" ref="L4:L67" si="0">SQRT(pos_x^2+pos_z^2)</f>
        <v>584.63222402028975</v>
      </c>
      <c r="M4" s="292">
        <f>RADIANS(N4)</f>
        <v>1.4437421764828242</v>
      </c>
      <c r="N4" s="349">
        <f>Beta_rampe</f>
        <v>82.720333417497486</v>
      </c>
      <c r="P4" s="292" t="s">
        <v>14</v>
      </c>
      <c r="Q4" s="294" t="s">
        <v>14</v>
      </c>
      <c r="R4" s="292" t="s">
        <v>14</v>
      </c>
      <c r="S4" s="351">
        <f ca="1">m_tot</f>
        <v>5.0831</v>
      </c>
      <c r="T4" s="327">
        <f t="shared" ref="T4:T67" ca="1" si="1">m*g</f>
        <v>49.865211000000002</v>
      </c>
      <c r="U4" s="328">
        <f t="shared" ref="U4:U67" si="2">IF(pos_xz&lt;L_rampe,Poids*COS(Beta),0)</f>
        <v>0</v>
      </c>
      <c r="V4" s="329">
        <f t="shared" ref="V4:V67" si="3">Rho_moyen*(20000-Alt_rampe-pos_z)/(20000+Alt_rampe+pos_z)</f>
        <v>1.1558551137968609</v>
      </c>
      <c r="W4" s="327">
        <f t="shared" ref="W4:W67" si="4">1/2*Rho*Sref*Cx*vit_xz^2</f>
        <v>84.300831291263819</v>
      </c>
      <c r="Y4" s="295" t="s">
        <v>14</v>
      </c>
      <c r="Z4" s="296" t="s">
        <v>14</v>
      </c>
      <c r="AA4" s="297" t="s">
        <v>14</v>
      </c>
      <c r="AC4" s="320">
        <f>IF(ABS(t-ROUND(t,0))&lt;0.001,t,-1)</f>
        <v>-1</v>
      </c>
      <c r="AD4" s="321">
        <f>IF(ABS(t-ROUND(t,0))&lt;0.001,pos_x,-1)</f>
        <v>-1</v>
      </c>
      <c r="AE4" s="322">
        <f t="shared" ref="AE4:AE67" si="5">IF(t&lt;T_para, pos_z, NA())</f>
        <v>580.84077273287357</v>
      </c>
      <c r="AG4" s="292" t="s">
        <v>14</v>
      </c>
      <c r="AH4" s="294" t="s">
        <v>14</v>
      </c>
    </row>
    <row r="5" spans="1:248" x14ac:dyDescent="0.2">
      <c r="A5" s="347">
        <f t="shared" ref="A5:A68" ca="1" si="6">IF(B4+0.01&lt;=T_ini+ROUNDUP(Temps_fin_propu,0), 0.01, IF(K4&gt;0, 0.1, 0.0001))</f>
        <v>0.01</v>
      </c>
      <c r="B5" s="304">
        <f t="shared" ref="B5:B68" ca="1" si="7">B4+pas</f>
        <v>4.6099999999999994</v>
      </c>
      <c r="D5" s="306">
        <f t="shared" ref="D5:D68" ca="1" si="8">IF(AND(L4&lt;L_rampe,Poussee&lt;Poids*SIN(M4)),0,(-W4+Poussee)/m*COS(M4)-U4/m*SIN(M4))</f>
        <v>-2.1014566978018929</v>
      </c>
      <c r="E5" s="307">
        <f t="shared" ref="E5:E68" ca="1" si="9">IF(AND(L4&lt;L_rampe,Poussee&lt;Poids*SIN(M4)),0,(-W4+Poussee)/m*SIN(M4)+U4/m*COS(M4)-Poids/m)</f>
        <v>-26.260755338102427</v>
      </c>
      <c r="F5" s="304">
        <f t="shared" ref="F5:F68" ca="1" si="10">SQRT(acc_x^2+acc_z^2)</f>
        <v>26.344703285108594</v>
      </c>
      <c r="G5" s="306">
        <f t="shared" ref="G5:G68" ca="1" si="11">G4+acc_x*pas</f>
        <v>19.508087941502669</v>
      </c>
      <c r="H5" s="307">
        <f t="shared" ref="H5:H68" ca="1" si="12">H4+acc_z*pas</f>
        <v>152.61633954830441</v>
      </c>
      <c r="I5" s="304">
        <f t="shared" ref="I5:I68" ca="1" si="13">SQRT(vit_x^2+vit_z^2)</f>
        <v>153.85809238469307</v>
      </c>
      <c r="J5" s="306">
        <f t="shared" ref="J5:J68" ca="1" si="14">J4+0.5*(vit_x+G4)*pas*(K4&gt;=0)</f>
        <v>66.669497486771334</v>
      </c>
      <c r="K5" s="307">
        <f t="shared" ref="K5:K68" ca="1" si="15">K4+0.5*(vit_z+H4)*pas</f>
        <v>582.36824916612352</v>
      </c>
      <c r="L5" s="304">
        <f t="shared" ca="1" si="0"/>
        <v>586.17198801371831</v>
      </c>
      <c r="M5" s="306">
        <f t="shared" ref="M5:M68" ca="1" si="16">IF(AND(L4&gt;L_rampe,G5&gt;0),ATAN2(G5,H5),$M$4)</f>
        <v>1.4436613844679067</v>
      </c>
      <c r="N5" s="304">
        <f t="shared" ref="N5:N68" ca="1" si="17">DEGREES(Beta)</f>
        <v>82.715704376024348</v>
      </c>
      <c r="P5" s="310">
        <f t="shared" ref="P5:P68" ca="1" si="18">MATCH(t-pas/2-T_ini,CdP_t)</f>
        <v>1</v>
      </c>
      <c r="Q5" s="304">
        <f t="shared" ref="Q5:Q68" ca="1" si="19">(INDEX(CdP,2,i_P+1)-INDEX(CdP,2,i_P+0))/(INDEX(CdP,1,i_P+1)-INDEX(CdP,1,i_P+0))*(t-pas/2-T_ini-INDEX(CdP,1,i_P+0))+INDEX(CdP,2,i_P+0)</f>
        <v>4.9999999999998928E-4</v>
      </c>
      <c r="R5" s="306">
        <f t="shared" ref="R5:R68" ca="1" si="20">Poussee/(g*ISP)</f>
        <v>4.9999999999998925E-5</v>
      </c>
      <c r="S5" s="307">
        <f t="shared" ref="S5:S68" ca="1" si="21">S4-Débit*pas</f>
        <v>5.0830995000000003</v>
      </c>
      <c r="T5" s="304">
        <f t="shared" ca="1" si="1"/>
        <v>49.865206095000005</v>
      </c>
      <c r="U5" s="311">
        <f t="shared" ca="1" si="2"/>
        <v>0</v>
      </c>
      <c r="V5" s="306">
        <f t="shared" ca="1" si="3"/>
        <v>1.1556784237273179</v>
      </c>
      <c r="W5" s="304">
        <f t="shared" ca="1" si="4"/>
        <v>84.000356780089561</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582.36824916612352</v>
      </c>
      <c r="AG5" s="306">
        <f t="shared" ref="AG5:AG68" ca="1" si="27">IF(AND(L4&lt;L_rampe,Poussee&lt;Poids*SIN(M4)),0,(-W4+Poussee)/m-Poids*SIN(M4)/m)</f>
        <v>-26.315360848083664</v>
      </c>
      <c r="AH5" s="304">
        <f t="shared" ref="AH5:AH68" ca="1" si="28">IF(AND(L4&lt;L_rampe,Poussee&lt;Poids*SIN(M4)), g*SIN(M4), (-W4+Poussee)/m)</f>
        <v>-16.584434613421163</v>
      </c>
    </row>
    <row r="6" spans="1:248" x14ac:dyDescent="0.2">
      <c r="A6" s="347">
        <f t="shared" ca="1" si="6"/>
        <v>0.01</v>
      </c>
      <c r="B6" s="304">
        <f t="shared" ca="1" si="7"/>
        <v>4.6199999999999992</v>
      </c>
      <c r="D6" s="306">
        <f t="shared" ca="1" si="8"/>
        <v>-2.0952664247288606</v>
      </c>
      <c r="E6" s="307">
        <f t="shared" ca="1" si="9"/>
        <v>-26.201759821847006</v>
      </c>
      <c r="F6" s="304">
        <f t="shared" ca="1" si="10"/>
        <v>26.2854020161829</v>
      </c>
      <c r="G6" s="306">
        <f t="shared" ca="1" si="11"/>
        <v>19.48713527725538</v>
      </c>
      <c r="H6" s="307">
        <f t="shared" ca="1" si="12"/>
        <v>152.35432195008593</v>
      </c>
      <c r="I6" s="304">
        <f t="shared" ca="1" si="13"/>
        <v>153.59553332758244</v>
      </c>
      <c r="J6" s="306">
        <f t="shared" ca="1" si="14"/>
        <v>66.864473602865118</v>
      </c>
      <c r="K6" s="307">
        <f t="shared" ca="1" si="15"/>
        <v>583.8931024736155</v>
      </c>
      <c r="L6" s="304">
        <f t="shared" ca="1" si="0"/>
        <v>587.70912273543308</v>
      </c>
      <c r="M6" s="306">
        <f t="shared" ca="1" si="16"/>
        <v>1.443580403160726</v>
      </c>
      <c r="N6" s="304">
        <f t="shared" ca="1" si="17"/>
        <v>82.711064488903446</v>
      </c>
      <c r="P6" s="310">
        <f t="shared" ca="1" si="18"/>
        <v>1</v>
      </c>
      <c r="Q6" s="304">
        <f t="shared" ca="1" si="19"/>
        <v>1.4999999999999679E-3</v>
      </c>
      <c r="R6" s="306">
        <f t="shared" ca="1" si="20"/>
        <v>1.4999999999999679E-4</v>
      </c>
      <c r="S6" s="307">
        <f t="shared" ca="1" si="21"/>
        <v>5.0830980000000006</v>
      </c>
      <c r="T6" s="304">
        <f t="shared" ca="1" si="1"/>
        <v>49.865191380000006</v>
      </c>
      <c r="U6" s="311">
        <f t="shared" ca="1" si="2"/>
        <v>0</v>
      </c>
      <c r="V6" s="306">
        <f t="shared" ca="1" si="3"/>
        <v>1.1555020632424269</v>
      </c>
      <c r="W6" s="304">
        <f t="shared" ca="1" si="4"/>
        <v>83.701132911881075</v>
      </c>
      <c r="Y6" s="314" t="str">
        <f t="shared" ca="1" si="22"/>
        <v/>
      </c>
      <c r="Z6" s="315" t="str">
        <f t="shared" ca="1" si="23"/>
        <v/>
      </c>
      <c r="AA6" s="316" t="str">
        <f t="shared" ca="1" si="24"/>
        <v/>
      </c>
      <c r="AC6" s="310" t="e">
        <f t="shared" ca="1" si="25"/>
        <v>#N/A</v>
      </c>
      <c r="AD6" s="323" t="e">
        <f t="shared" ca="1" si="26"/>
        <v>#N/A</v>
      </c>
      <c r="AE6" s="324">
        <f t="shared" ca="1" si="5"/>
        <v>583.8931024736155</v>
      </c>
      <c r="AG6" s="306">
        <f t="shared" ca="1" si="27"/>
        <v>-26.255956074823331</v>
      </c>
      <c r="AH6" s="304">
        <f t="shared" ca="1" si="28"/>
        <v>-16.525130300476118</v>
      </c>
    </row>
    <row r="7" spans="1:248" x14ac:dyDescent="0.2">
      <c r="A7" s="347">
        <f t="shared" ca="1" si="6"/>
        <v>0.01</v>
      </c>
      <c r="B7" s="304">
        <f t="shared" ca="1" si="7"/>
        <v>4.629999999999999</v>
      </c>
      <c r="D7" s="306">
        <f t="shared" ca="1" si="8"/>
        <v>-2.0891013466992079</v>
      </c>
      <c r="E7" s="307">
        <f t="shared" ca="1" si="9"/>
        <v>-26.143012247975584</v>
      </c>
      <c r="F7" s="304">
        <f t="shared" ca="1" si="10"/>
        <v>26.22634999069794</v>
      </c>
      <c r="G7" s="306">
        <f t="shared" ca="1" si="11"/>
        <v>19.466244263788386</v>
      </c>
      <c r="H7" s="307">
        <f t="shared" ca="1" si="12"/>
        <v>152.09289182760617</v>
      </c>
      <c r="I7" s="304">
        <f t="shared" ca="1" si="13"/>
        <v>153.33356583025579</v>
      </c>
      <c r="J7" s="306">
        <f t="shared" ca="1" si="14"/>
        <v>67.05924050057034</v>
      </c>
      <c r="K7" s="307">
        <f t="shared" ca="1" si="15"/>
        <v>585.41533854250395</v>
      </c>
      <c r="L7" s="304">
        <f t="shared" ca="1" si="0"/>
        <v>589.24363410846274</v>
      </c>
      <c r="M7" s="306">
        <f t="shared" ca="1" si="16"/>
        <v>1.4434992321065749</v>
      </c>
      <c r="N7" s="304">
        <f t="shared" ca="1" si="17"/>
        <v>82.706413730081962</v>
      </c>
      <c r="P7" s="310">
        <f t="shared" ca="1" si="18"/>
        <v>1</v>
      </c>
      <c r="Q7" s="304">
        <f t="shared" ca="1" si="19"/>
        <v>2.4999999999999467E-3</v>
      </c>
      <c r="R7" s="306">
        <f t="shared" ca="1" si="20"/>
        <v>2.4999999999999469E-4</v>
      </c>
      <c r="S7" s="307">
        <f t="shared" ca="1" si="21"/>
        <v>5.0830955000000007</v>
      </c>
      <c r="T7" s="304">
        <f t="shared" ca="1" si="1"/>
        <v>49.865166855000012</v>
      </c>
      <c r="U7" s="311">
        <f t="shared" ca="1" si="2"/>
        <v>0</v>
      </c>
      <c r="V7" s="306">
        <f t="shared" ca="1" si="3"/>
        <v>1.1553260315207861</v>
      </c>
      <c r="W7" s="304">
        <f t="shared" ca="1" si="4"/>
        <v>83.403152832863285</v>
      </c>
      <c r="Y7" s="314" t="str">
        <f t="shared" ca="1" si="22"/>
        <v/>
      </c>
      <c r="Z7" s="315" t="str">
        <f t="shared" ca="1" si="23"/>
        <v/>
      </c>
      <c r="AA7" s="316" t="str">
        <f t="shared" ca="1" si="24"/>
        <v/>
      </c>
      <c r="AC7" s="310" t="e">
        <f t="shared" ca="1" si="25"/>
        <v>#N/A</v>
      </c>
      <c r="AD7" s="323" t="e">
        <f t="shared" ca="1" si="26"/>
        <v>#N/A</v>
      </c>
      <c r="AE7" s="324">
        <f t="shared" ca="1" si="5"/>
        <v>585.41533854250395</v>
      </c>
      <c r="AG7" s="306">
        <f t="shared" ca="1" si="27"/>
        <v>-26.196800246414227</v>
      </c>
      <c r="AH7" s="304">
        <f t="shared" ca="1" si="28"/>
        <v>-16.46607523149645</v>
      </c>
    </row>
    <row r="8" spans="1:248" x14ac:dyDescent="0.2">
      <c r="A8" s="347">
        <f t="shared" ca="1" si="6"/>
        <v>0.01</v>
      </c>
      <c r="B8" s="304">
        <f t="shared" ca="1" si="7"/>
        <v>4.6399999999999988</v>
      </c>
      <c r="D8" s="306">
        <f t="shared" ca="1" si="8"/>
        <v>-2.0829613223979684</v>
      </c>
      <c r="E8" s="307">
        <f t="shared" ca="1" si="9"/>
        <v>-26.084511240870839</v>
      </c>
      <c r="F8" s="304">
        <f t="shared" ca="1" si="10"/>
        <v>26.167545825807263</v>
      </c>
      <c r="G8" s="306">
        <f t="shared" ca="1" si="11"/>
        <v>19.445414650564405</v>
      </c>
      <c r="H8" s="307">
        <f t="shared" ca="1" si="12"/>
        <v>151.83204671519746</v>
      </c>
      <c r="I8" s="304">
        <f t="shared" ca="1" si="13"/>
        <v>153.07218741710818</v>
      </c>
      <c r="J8" s="306">
        <f t="shared" ca="1" si="14"/>
        <v>67.253798795142103</v>
      </c>
      <c r="K8" s="307">
        <f t="shared" ca="1" si="15"/>
        <v>586.93496323521799</v>
      </c>
      <c r="L8" s="304">
        <f t="shared" ca="1" si="0"/>
        <v>590.77552803099775</v>
      </c>
      <c r="M8" s="306">
        <f t="shared" ca="1" si="16"/>
        <v>1.4434178708490111</v>
      </c>
      <c r="N8" s="304">
        <f t="shared" ca="1" si="17"/>
        <v>82.701752073407675</v>
      </c>
      <c r="P8" s="310">
        <f t="shared" ca="1" si="18"/>
        <v>1</v>
      </c>
      <c r="Q8" s="304">
        <f t="shared" ca="1" si="19"/>
        <v>3.499999999999925E-3</v>
      </c>
      <c r="R8" s="306">
        <f t="shared" ca="1" si="20"/>
        <v>3.4999999999999252E-4</v>
      </c>
      <c r="S8" s="307">
        <f t="shared" ca="1" si="21"/>
        <v>5.0830920000000006</v>
      </c>
      <c r="T8" s="304">
        <f t="shared" ca="1" si="1"/>
        <v>49.86513252000001</v>
      </c>
      <c r="U8" s="311">
        <f t="shared" ca="1" si="2"/>
        <v>0</v>
      </c>
      <c r="V8" s="306">
        <f t="shared" ca="1" si="3"/>
        <v>1.1551503277445483</v>
      </c>
      <c r="W8" s="304">
        <f t="shared" ca="1" si="4"/>
        <v>83.106409736939938</v>
      </c>
      <c r="Y8" s="314" t="str">
        <f t="shared" ca="1" si="22"/>
        <v/>
      </c>
      <c r="Z8" s="315" t="str">
        <f t="shared" ca="1" si="23"/>
        <v/>
      </c>
      <c r="AA8" s="316" t="str">
        <f t="shared" ca="1" si="24"/>
        <v/>
      </c>
      <c r="AC8" s="310" t="e">
        <f t="shared" ca="1" si="25"/>
        <v>#N/A</v>
      </c>
      <c r="AD8" s="323" t="e">
        <f t="shared" ca="1" si="26"/>
        <v>#N/A</v>
      </c>
      <c r="AE8" s="324">
        <f t="shared" ca="1" si="5"/>
        <v>586.93496323521799</v>
      </c>
      <c r="AG8" s="306">
        <f t="shared" ca="1" si="27"/>
        <v>-26.137891979009499</v>
      </c>
      <c r="AH8" s="304">
        <f t="shared" ca="1" si="28"/>
        <v>-16.407268023648456</v>
      </c>
    </row>
    <row r="9" spans="1:248" x14ac:dyDescent="0.2">
      <c r="A9" s="347">
        <f t="shared" ca="1" si="6"/>
        <v>0.01</v>
      </c>
      <c r="B9" s="304">
        <f t="shared" ca="1" si="7"/>
        <v>4.6499999999999986</v>
      </c>
      <c r="D9" s="306">
        <f t="shared" ca="1" si="8"/>
        <v>-2.0768462114949924</v>
      </c>
      <c r="E9" s="307">
        <f t="shared" ca="1" si="9"/>
        <v>-26.02625543453432</v>
      </c>
      <c r="F9" s="304">
        <f t="shared" ca="1" si="10"/>
        <v>26.108988148333676</v>
      </c>
      <c r="G9" s="306">
        <f t="shared" ca="1" si="11"/>
        <v>19.424646188449454</v>
      </c>
      <c r="H9" s="307">
        <f t="shared" ca="1" si="12"/>
        <v>151.57178416085213</v>
      </c>
      <c r="I9" s="304">
        <f t="shared" ca="1" si="13"/>
        <v>152.81139562627649</v>
      </c>
      <c r="J9" s="306">
        <f t="shared" ca="1" si="14"/>
        <v>67.448149099337172</v>
      </c>
      <c r="K9" s="307">
        <f t="shared" ca="1" si="15"/>
        <v>588.45198238959824</v>
      </c>
      <c r="L9" s="304">
        <f t="shared" ca="1" si="0"/>
        <v>592.30481037652771</v>
      </c>
      <c r="M9" s="306">
        <f t="shared" ca="1" si="16"/>
        <v>1.4433363189298489</v>
      </c>
      <c r="N9" s="304">
        <f t="shared" ca="1" si="17"/>
        <v>82.69707949262849</v>
      </c>
      <c r="P9" s="310">
        <f t="shared" ca="1" si="18"/>
        <v>1</v>
      </c>
      <c r="Q9" s="304">
        <f t="shared" ca="1" si="19"/>
        <v>4.4999999999999034E-3</v>
      </c>
      <c r="R9" s="306">
        <f t="shared" ca="1" si="20"/>
        <v>4.4999999999999034E-4</v>
      </c>
      <c r="S9" s="307">
        <f t="shared" ca="1" si="21"/>
        <v>5.0830875000000004</v>
      </c>
      <c r="T9" s="304">
        <f t="shared" ca="1" si="1"/>
        <v>49.865088375000006</v>
      </c>
      <c r="U9" s="311">
        <f t="shared" ca="1" si="2"/>
        <v>0</v>
      </c>
      <c r="V9" s="306">
        <f t="shared" ca="1" si="3"/>
        <v>1.1549749510993987</v>
      </c>
      <c r="W9" s="304">
        <f t="shared" ca="1" si="4"/>
        <v>82.810896865294396</v>
      </c>
      <c r="Y9" s="314" t="str">
        <f t="shared" ca="1" si="22"/>
        <v/>
      </c>
      <c r="Z9" s="315" t="str">
        <f t="shared" ca="1" si="23"/>
        <v/>
      </c>
      <c r="AA9" s="316" t="str">
        <f t="shared" ca="1" si="24"/>
        <v/>
      </c>
      <c r="AC9" s="310" t="e">
        <f t="shared" ca="1" si="25"/>
        <v>#N/A</v>
      </c>
      <c r="AD9" s="323" t="e">
        <f t="shared" ca="1" si="26"/>
        <v>#N/A</v>
      </c>
      <c r="AE9" s="324">
        <f t="shared" ca="1" si="5"/>
        <v>588.45198238959824</v>
      </c>
      <c r="AG9" s="306">
        <f t="shared" ca="1" si="27"/>
        <v>-26.079229898426885</v>
      </c>
      <c r="AH9" s="304">
        <f t="shared" ca="1" si="28"/>
        <v>-16.348707303767629</v>
      </c>
    </row>
    <row r="10" spans="1:248" x14ac:dyDescent="0.2">
      <c r="A10" s="347">
        <f t="shared" ca="1" si="6"/>
        <v>0.01</v>
      </c>
      <c r="B10" s="304">
        <f t="shared" ca="1" si="7"/>
        <v>4.6599999999999984</v>
      </c>
      <c r="D10" s="306">
        <f t="shared" ca="1" si="8"/>
        <v>-2.0707558746366712</v>
      </c>
      <c r="E10" s="307">
        <f t="shared" ca="1" si="9"/>
        <v>-25.968243472505684</v>
      </c>
      <c r="F10" s="304">
        <f t="shared" ca="1" si="10"/>
        <v>26.050675594688062</v>
      </c>
      <c r="G10" s="306">
        <f t="shared" ca="1" si="11"/>
        <v>19.403938629703088</v>
      </c>
      <c r="H10" s="307">
        <f t="shared" ca="1" si="12"/>
        <v>151.31210172612708</v>
      </c>
      <c r="I10" s="304">
        <f t="shared" ca="1" si="13"/>
        <v>152.55118800954358</v>
      </c>
      <c r="J10" s="306">
        <f t="shared" ca="1" si="14"/>
        <v>67.642292023427942</v>
      </c>
      <c r="K10" s="307">
        <f t="shared" ca="1" si="15"/>
        <v>589.96640181903319</v>
      </c>
      <c r="L10" s="304">
        <f t="shared" ca="1" si="0"/>
        <v>593.8314869939785</v>
      </c>
      <c r="M10" s="306">
        <f t="shared" ca="1" si="16"/>
        <v>1.4432545758891528</v>
      </c>
      <c r="N10" s="304">
        <f t="shared" ca="1" si="17"/>
        <v>82.692395961392037</v>
      </c>
      <c r="P10" s="310">
        <f t="shared" ca="1" si="18"/>
        <v>1</v>
      </c>
      <c r="Q10" s="304">
        <f t="shared" ca="1" si="19"/>
        <v>5.4999999999998826E-3</v>
      </c>
      <c r="R10" s="306">
        <f t="shared" ca="1" si="20"/>
        <v>5.4999999999998822E-4</v>
      </c>
      <c r="S10" s="307">
        <f t="shared" ca="1" si="21"/>
        <v>5.0830820000000001</v>
      </c>
      <c r="T10" s="304">
        <f t="shared" ca="1" si="1"/>
        <v>49.865034420000001</v>
      </c>
      <c r="U10" s="311">
        <f t="shared" ca="1" si="2"/>
        <v>0</v>
      </c>
      <c r="V10" s="306">
        <f t="shared" ca="1" si="3"/>
        <v>1.1547999007745375</v>
      </c>
      <c r="W10" s="304">
        <f t="shared" ca="1" si="4"/>
        <v>82.516607505994642</v>
      </c>
      <c r="Y10" s="314" t="str">
        <f t="shared" ca="1" si="22"/>
        <v/>
      </c>
      <c r="Z10" s="315" t="str">
        <f t="shared" ca="1" si="23"/>
        <v/>
      </c>
      <c r="AA10" s="316" t="str">
        <f t="shared" ca="1" si="24"/>
        <v/>
      </c>
      <c r="AC10" s="310" t="e">
        <f t="shared" ca="1" si="25"/>
        <v>#N/A</v>
      </c>
      <c r="AD10" s="323" t="e">
        <f t="shared" ca="1" si="26"/>
        <v>#N/A</v>
      </c>
      <c r="AE10" s="324">
        <f t="shared" ca="1" si="5"/>
        <v>589.96640181903319</v>
      </c>
      <c r="AG10" s="306">
        <f t="shared" ca="1" si="27"/>
        <v>-26.02081264006743</v>
      </c>
      <c r="AH10" s="304">
        <f t="shared" ca="1" si="28"/>
        <v>-16.290391708277458</v>
      </c>
    </row>
    <row r="11" spans="1:248" x14ac:dyDescent="0.2">
      <c r="A11" s="347">
        <f t="shared" ca="1" si="6"/>
        <v>0.01</v>
      </c>
      <c r="B11" s="304">
        <f t="shared" ca="1" si="7"/>
        <v>4.6699999999999982</v>
      </c>
      <c r="D11" s="306">
        <f t="shared" ca="1" si="8"/>
        <v>-2.0646901734377399</v>
      </c>
      <c r="E11" s="307">
        <f t="shared" ca="1" si="9"/>
        <v>-25.910474007782753</v>
      </c>
      <c r="F11" s="304">
        <f t="shared" ca="1" si="10"/>
        <v>25.992606810789024</v>
      </c>
      <c r="G11" s="306">
        <f t="shared" ca="1" si="11"/>
        <v>19.383291727968711</v>
      </c>
      <c r="H11" s="307">
        <f t="shared" ca="1" si="12"/>
        <v>151.05299698604927</v>
      </c>
      <c r="I11" s="304">
        <f t="shared" ca="1" si="13"/>
        <v>152.2915621322434</v>
      </c>
      <c r="J11" s="306">
        <f t="shared" ca="1" si="14"/>
        <v>67.836228175216306</v>
      </c>
      <c r="K11" s="307">
        <f t="shared" ca="1" si="15"/>
        <v>591.47822731259407</v>
      </c>
      <c r="L11" s="304">
        <f t="shared" ca="1" si="0"/>
        <v>595.35556370784741</v>
      </c>
      <c r="M11" s="306">
        <f t="shared" ca="1" si="16"/>
        <v>1.443172641265229</v>
      </c>
      <c r="N11" s="304">
        <f t="shared" ca="1" si="17"/>
        <v>82.687701453245211</v>
      </c>
      <c r="P11" s="310">
        <f t="shared" ca="1" si="18"/>
        <v>1</v>
      </c>
      <c r="Q11" s="304">
        <f t="shared" ca="1" si="19"/>
        <v>6.4999999999998609E-3</v>
      </c>
      <c r="R11" s="306">
        <f t="shared" ca="1" si="20"/>
        <v>6.4999999999998609E-4</v>
      </c>
      <c r="S11" s="307">
        <f t="shared" ca="1" si="21"/>
        <v>5.0830755000000005</v>
      </c>
      <c r="T11" s="304">
        <f t="shared" ca="1" si="1"/>
        <v>49.864970655000008</v>
      </c>
      <c r="U11" s="311">
        <f t="shared" ca="1" si="2"/>
        <v>0</v>
      </c>
      <c r="V11" s="306">
        <f t="shared" ca="1" si="3"/>
        <v>1.1546251759626596</v>
      </c>
      <c r="W11" s="304">
        <f t="shared" ca="1" si="4"/>
        <v>82.223534993602186</v>
      </c>
      <c r="Y11" s="314" t="str">
        <f t="shared" ca="1" si="22"/>
        <v/>
      </c>
      <c r="Z11" s="315" t="str">
        <f t="shared" ca="1" si="23"/>
        <v/>
      </c>
      <c r="AA11" s="316" t="str">
        <f t="shared" ca="1" si="24"/>
        <v/>
      </c>
      <c r="AC11" s="310" t="e">
        <f t="shared" ca="1" si="25"/>
        <v>#N/A</v>
      </c>
      <c r="AD11" s="323" t="e">
        <f t="shared" ca="1" si="26"/>
        <v>#N/A</v>
      </c>
      <c r="AE11" s="324">
        <f t="shared" ca="1" si="5"/>
        <v>591.47822731259407</v>
      </c>
      <c r="AG11" s="306">
        <f t="shared" ca="1" si="27"/>
        <v>-25.962638848835162</v>
      </c>
      <c r="AH11" s="304">
        <f t="shared" ca="1" si="28"/>
        <v>-16.232319883109081</v>
      </c>
    </row>
    <row r="12" spans="1:248" x14ac:dyDescent="0.2">
      <c r="A12" s="347">
        <f t="shared" ca="1" si="6"/>
        <v>0.01</v>
      </c>
      <c r="B12" s="304">
        <f t="shared" ca="1" si="7"/>
        <v>4.6799999999999979</v>
      </c>
      <c r="D12" s="306">
        <f t="shared" ca="1" si="8"/>
        <v>-2.0586489704731727</v>
      </c>
      <c r="E12" s="307">
        <f t="shared" ca="1" si="9"/>
        <v>-25.852945702742375</v>
      </c>
      <c r="F12" s="304">
        <f t="shared" ca="1" si="10"/>
        <v>25.934780451983311</v>
      </c>
      <c r="G12" s="306">
        <f t="shared" ca="1" si="11"/>
        <v>19.362705238263977</v>
      </c>
      <c r="H12" s="307">
        <f t="shared" ca="1" si="12"/>
        <v>150.79446752902183</v>
      </c>
      <c r="I12" s="304">
        <f t="shared" ca="1" si="13"/>
        <v>152.03251557316651</v>
      </c>
      <c r="J12" s="306">
        <f t="shared" ca="1" si="14"/>
        <v>68.029958160047471</v>
      </c>
      <c r="K12" s="307">
        <f t="shared" ca="1" si="15"/>
        <v>592.98746463516943</v>
      </c>
      <c r="L12" s="304">
        <f t="shared" ca="1" si="0"/>
        <v>596.87704631833856</v>
      </c>
      <c r="M12" s="306">
        <f t="shared" ca="1" si="16"/>
        <v>1.4430905145946191</v>
      </c>
      <c r="N12" s="304">
        <f t="shared" ca="1" si="17"/>
        <v>82.682995941633806</v>
      </c>
      <c r="P12" s="310">
        <f t="shared" ca="1" si="18"/>
        <v>1</v>
      </c>
      <c r="Q12" s="304">
        <f t="shared" ca="1" si="19"/>
        <v>7.4999999999998393E-3</v>
      </c>
      <c r="R12" s="306">
        <f t="shared" ca="1" si="20"/>
        <v>7.4999999999998397E-4</v>
      </c>
      <c r="S12" s="307">
        <f t="shared" ca="1" si="21"/>
        <v>5.0830680000000008</v>
      </c>
      <c r="T12" s="304">
        <f t="shared" ca="1" si="1"/>
        <v>49.864897080000013</v>
      </c>
      <c r="U12" s="311">
        <f t="shared" ca="1" si="2"/>
        <v>0</v>
      </c>
      <c r="V12" s="306">
        <f t="shared" ca="1" si="3"/>
        <v>1.1544507758599316</v>
      </c>
      <c r="W12" s="304">
        <f t="shared" ca="1" si="4"/>
        <v>81.931672708783992</v>
      </c>
      <c r="Y12" s="314" t="str">
        <f t="shared" ca="1" si="22"/>
        <v/>
      </c>
      <c r="Z12" s="315" t="str">
        <f t="shared" ca="1" si="23"/>
        <v/>
      </c>
      <c r="AA12" s="316" t="str">
        <f t="shared" ca="1" si="24"/>
        <v/>
      </c>
      <c r="AC12" s="310" t="e">
        <f t="shared" ca="1" si="25"/>
        <v>#N/A</v>
      </c>
      <c r="AD12" s="323" t="e">
        <f t="shared" ca="1" si="26"/>
        <v>#N/A</v>
      </c>
      <c r="AE12" s="324">
        <f t="shared" ca="1" si="5"/>
        <v>592.98746463516943</v>
      </c>
      <c r="AG12" s="306">
        <f t="shared" ca="1" si="27"/>
        <v>-25.904707179057475</v>
      </c>
      <c r="AH12" s="304">
        <f t="shared" ca="1" si="28"/>
        <v>-16.174490483621739</v>
      </c>
    </row>
    <row r="13" spans="1:248" x14ac:dyDescent="0.2">
      <c r="A13" s="347">
        <f t="shared" ca="1" si="6"/>
        <v>0.01</v>
      </c>
      <c r="B13" s="304">
        <f t="shared" ca="1" si="7"/>
        <v>4.6899999999999977</v>
      </c>
      <c r="D13" s="306">
        <f t="shared" ca="1" si="8"/>
        <v>-2.0526321292701128</v>
      </c>
      <c r="E13" s="307">
        <f t="shared" ca="1" si="9"/>
        <v>-25.795657229061895</v>
      </c>
      <c r="F13" s="304">
        <f t="shared" ca="1" si="10"/>
        <v>25.877195182966897</v>
      </c>
      <c r="G13" s="306">
        <f t="shared" ca="1" si="11"/>
        <v>19.342178916971278</v>
      </c>
      <c r="H13" s="307">
        <f t="shared" ca="1" si="12"/>
        <v>150.53651095673121</v>
      </c>
      <c r="I13" s="304">
        <f t="shared" ca="1" si="13"/>
        <v>151.77404592446689</v>
      </c>
      <c r="J13" s="306">
        <f t="shared" ca="1" si="14"/>
        <v>68.223482580823642</v>
      </c>
      <c r="K13" s="307">
        <f t="shared" ca="1" si="15"/>
        <v>594.49411952759817</v>
      </c>
      <c r="L13" s="304">
        <f t="shared" ca="1" si="0"/>
        <v>598.39594060149682</v>
      </c>
      <c r="M13" s="306">
        <f t="shared" ca="1" si="16"/>
        <v>1.443008195412091</v>
      </c>
      <c r="N13" s="304">
        <f t="shared" ca="1" si="17"/>
        <v>82.678279399901982</v>
      </c>
      <c r="P13" s="310">
        <f t="shared" ca="1" si="18"/>
        <v>1</v>
      </c>
      <c r="Q13" s="304">
        <f t="shared" ca="1" si="19"/>
        <v>8.4999999999998185E-3</v>
      </c>
      <c r="R13" s="306">
        <f t="shared" ca="1" si="20"/>
        <v>8.4999999999998185E-4</v>
      </c>
      <c r="S13" s="307">
        <f t="shared" ca="1" si="21"/>
        <v>5.083059500000001</v>
      </c>
      <c r="T13" s="304">
        <f t="shared" ca="1" si="1"/>
        <v>49.864813695000009</v>
      </c>
      <c r="U13" s="311">
        <f t="shared" ca="1" si="2"/>
        <v>0</v>
      </c>
      <c r="V13" s="306">
        <f t="shared" ca="1" si="3"/>
        <v>1.1542766996659777</v>
      </c>
      <c r="W13" s="304">
        <f t="shared" ca="1" si="4"/>
        <v>81.641014077929569</v>
      </c>
      <c r="Y13" s="314" t="str">
        <f t="shared" ca="1" si="22"/>
        <v/>
      </c>
      <c r="Z13" s="315" t="str">
        <f t="shared" ca="1" si="23"/>
        <v/>
      </c>
      <c r="AA13" s="316" t="str">
        <f t="shared" ca="1" si="24"/>
        <v/>
      </c>
      <c r="AC13" s="310" t="e">
        <f t="shared" ca="1" si="25"/>
        <v>#N/A</v>
      </c>
      <c r="AD13" s="323" t="e">
        <f t="shared" ca="1" si="26"/>
        <v>#N/A</v>
      </c>
      <c r="AE13" s="324">
        <f t="shared" ca="1" si="5"/>
        <v>594.49411952759817</v>
      </c>
      <c r="AG13" s="306">
        <f t="shared" ca="1" si="27"/>
        <v>-25.847016294406195</v>
      </c>
      <c r="AH13" s="304">
        <f t="shared" ca="1" si="28"/>
        <v>-16.116902174523823</v>
      </c>
    </row>
    <row r="14" spans="1:248" x14ac:dyDescent="0.2">
      <c r="A14" s="347">
        <f t="shared" ca="1" si="6"/>
        <v>0.01</v>
      </c>
      <c r="B14" s="304">
        <f t="shared" ca="1" si="7"/>
        <v>4.6999999999999975</v>
      </c>
      <c r="D14" s="306">
        <f t="shared" ca="1" si="8"/>
        <v>-2.0466395142999607</v>
      </c>
      <c r="E14" s="307">
        <f t="shared" ca="1" si="9"/>
        <v>-25.738607267641711</v>
      </c>
      <c r="F14" s="304">
        <f t="shared" ca="1" si="10"/>
        <v>25.819849677707122</v>
      </c>
      <c r="G14" s="306">
        <f t="shared" ca="1" si="11"/>
        <v>19.321712521828278</v>
      </c>
      <c r="H14" s="307">
        <f t="shared" ca="1" si="12"/>
        <v>150.2791248840548</v>
      </c>
      <c r="I14" s="304">
        <f t="shared" ca="1" si="13"/>
        <v>151.51615079156912</v>
      </c>
      <c r="J14" s="306">
        <f t="shared" ca="1" si="14"/>
        <v>68.416802038017636</v>
      </c>
      <c r="K14" s="307">
        <f t="shared" ca="1" si="15"/>
        <v>595.9981977068021</v>
      </c>
      <c r="L14" s="304">
        <f t="shared" ca="1" si="0"/>
        <v>599.91225230934037</v>
      </c>
      <c r="M14" s="306">
        <f t="shared" ca="1" si="16"/>
        <v>1.4429256832506332</v>
      </c>
      <c r="N14" s="304">
        <f t="shared" ca="1" si="17"/>
        <v>82.673551801291936</v>
      </c>
      <c r="P14" s="310">
        <f t="shared" ca="1" si="18"/>
        <v>1</v>
      </c>
      <c r="Q14" s="304">
        <f t="shared" ca="1" si="19"/>
        <v>9.4999999999997968E-3</v>
      </c>
      <c r="R14" s="306">
        <f t="shared" ca="1" si="20"/>
        <v>9.4999999999997972E-4</v>
      </c>
      <c r="S14" s="307">
        <f t="shared" ca="1" si="21"/>
        <v>5.083050000000001</v>
      </c>
      <c r="T14" s="304">
        <f t="shared" ca="1" si="1"/>
        <v>49.864720500000011</v>
      </c>
      <c r="U14" s="311">
        <f t="shared" ca="1" si="2"/>
        <v>0</v>
      </c>
      <c r="V14" s="306">
        <f t="shared" ca="1" si="3"/>
        <v>1.1541029465838542</v>
      </c>
      <c r="W14" s="304">
        <f t="shared" ca="1" si="4"/>
        <v>81.351552572770316</v>
      </c>
      <c r="Y14" s="314" t="str">
        <f t="shared" ca="1" si="22"/>
        <v/>
      </c>
      <c r="Z14" s="315" t="str">
        <f t="shared" ca="1" si="23"/>
        <v/>
      </c>
      <c r="AA14" s="316" t="str">
        <f t="shared" ca="1" si="24"/>
        <v>Satellite</v>
      </c>
      <c r="AC14" s="310" t="e">
        <f t="shared" ca="1" si="25"/>
        <v>#N/A</v>
      </c>
      <c r="AD14" s="323" t="e">
        <f t="shared" ca="1" si="26"/>
        <v>#N/A</v>
      </c>
      <c r="AE14" s="324">
        <f t="shared" ca="1" si="5"/>
        <v>595.9981977068021</v>
      </c>
      <c r="AG14" s="306">
        <f t="shared" ca="1" si="27"/>
        <v>-25.789564867819671</v>
      </c>
      <c r="AH14" s="304">
        <f t="shared" ca="1" si="28"/>
        <v>-16.059553629795015</v>
      </c>
    </row>
    <row r="15" spans="1:248" x14ac:dyDescent="0.2">
      <c r="A15" s="347">
        <f t="shared" ca="1" si="6"/>
        <v>0.01</v>
      </c>
      <c r="B15" s="304">
        <f t="shared" ca="1" si="7"/>
        <v>4.7099999999999973</v>
      </c>
      <c r="D15" s="306">
        <f t="shared" ca="1" si="8"/>
        <v>-2.0406956773349529</v>
      </c>
      <c r="E15" s="307">
        <f t="shared" ca="1" si="9"/>
        <v>-25.681986512484972</v>
      </c>
      <c r="F15" s="304">
        <f t="shared" ca="1" si="10"/>
        <v>25.76293597544646</v>
      </c>
      <c r="G15" s="306">
        <f t="shared" ca="1" si="11"/>
        <v>19.301305565054928</v>
      </c>
      <c r="H15" s="307">
        <f t="shared" ca="1" si="12"/>
        <v>150.02230501892996</v>
      </c>
      <c r="I15" s="304">
        <f t="shared" ca="1" si="13"/>
        <v>151.25882585723215</v>
      </c>
      <c r="J15" s="306">
        <f t="shared" ca="1" si="14"/>
        <v>68.609917128452054</v>
      </c>
      <c r="K15" s="307">
        <f t="shared" ca="1" si="15"/>
        <v>597.49970485631707</v>
      </c>
      <c r="L15" s="304">
        <f t="shared" ca="1" si="0"/>
        <v>601.42598716031478</v>
      </c>
      <c r="M15" s="306">
        <f t="shared" ca="1" si="16"/>
        <v>1.4428429776403866</v>
      </c>
      <c r="N15" s="304">
        <f t="shared" ca="1" si="17"/>
        <v>82.668813118882753</v>
      </c>
      <c r="P15" s="310">
        <f t="shared" ca="1" si="18"/>
        <v>2</v>
      </c>
      <c r="Q15" s="304">
        <f t="shared" ca="1" si="19"/>
        <v>9.5000000000002253E-3</v>
      </c>
      <c r="R15" s="306">
        <f t="shared" ca="1" si="20"/>
        <v>9.5000000000002255E-4</v>
      </c>
      <c r="S15" s="307">
        <f t="shared" ca="1" si="21"/>
        <v>5.083040500000001</v>
      </c>
      <c r="T15" s="304">
        <f t="shared" ca="1" si="1"/>
        <v>49.864627305000013</v>
      </c>
      <c r="U15" s="311">
        <f t="shared" ca="1" si="2"/>
        <v>0</v>
      </c>
      <c r="V15" s="306">
        <f t="shared" ca="1" si="3"/>
        <v>1.1539295158211444</v>
      </c>
      <c r="W15" s="304">
        <f t="shared" ca="1" si="4"/>
        <v>81.063279635149655</v>
      </c>
      <c r="Y15" s="314" t="str">
        <f t="shared" ca="1" si="22"/>
        <v/>
      </c>
      <c r="Z15" s="315" t="str">
        <f t="shared" ca="1" si="23"/>
        <v/>
      </c>
      <c r="AA15" s="316" t="str">
        <f t="shared" ca="1" si="24"/>
        <v/>
      </c>
      <c r="AC15" s="310" t="e">
        <f t="shared" ca="1" si="25"/>
        <v>#N/A</v>
      </c>
      <c r="AD15" s="323" t="e">
        <f t="shared" ca="1" si="26"/>
        <v>#N/A</v>
      </c>
      <c r="AE15" s="324">
        <f t="shared" ca="1" si="5"/>
        <v>597.49970485631707</v>
      </c>
      <c r="AG15" s="306">
        <f t="shared" ca="1" si="27"/>
        <v>-25.732545165866842</v>
      </c>
      <c r="AH15" s="304">
        <f t="shared" ca="1" si="28"/>
        <v>-16.002637117050377</v>
      </c>
    </row>
    <row r="16" spans="1:248" x14ac:dyDescent="0.2">
      <c r="A16" s="347">
        <f t="shared" ca="1" si="6"/>
        <v>0.01</v>
      </c>
      <c r="B16" s="304">
        <f t="shared" ca="1" si="7"/>
        <v>4.7199999999999971</v>
      </c>
      <c r="D16" s="306">
        <f t="shared" ca="1" si="8"/>
        <v>-2.0348000843894827</v>
      </c>
      <c r="E16" s="307">
        <f t="shared" ca="1" si="9"/>
        <v>-25.625790174603907</v>
      </c>
      <c r="F16" s="304">
        <f t="shared" ca="1" si="10"/>
        <v>25.706449258041406</v>
      </c>
      <c r="G16" s="306">
        <f t="shared" ca="1" si="11"/>
        <v>19.280957564211032</v>
      </c>
      <c r="H16" s="307">
        <f t="shared" ca="1" si="12"/>
        <v>149.76604711718392</v>
      </c>
      <c r="I16" s="304">
        <f t="shared" ca="1" si="13"/>
        <v>151.00206685240923</v>
      </c>
      <c r="J16" s="306">
        <f t="shared" ca="1" si="14"/>
        <v>68.802828444098381</v>
      </c>
      <c r="K16" s="307">
        <f t="shared" ca="1" si="15"/>
        <v>598.99864661699769</v>
      </c>
      <c r="L16" s="304">
        <f t="shared" ca="1" si="0"/>
        <v>602.93715082992105</v>
      </c>
      <c r="M16" s="306">
        <f t="shared" ca="1" si="16"/>
        <v>1.4427600781086403</v>
      </c>
      <c r="N16" s="304">
        <f t="shared" ca="1" si="17"/>
        <v>82.664063325590078</v>
      </c>
      <c r="P16" s="310">
        <f t="shared" ca="1" si="18"/>
        <v>2</v>
      </c>
      <c r="Q16" s="304">
        <f t="shared" ca="1" si="19"/>
        <v>8.5000000000002469E-3</v>
      </c>
      <c r="R16" s="306">
        <f t="shared" ca="1" si="20"/>
        <v>8.5000000000002467E-4</v>
      </c>
      <c r="S16" s="307">
        <f t="shared" ca="1" si="21"/>
        <v>5.0830320000000011</v>
      </c>
      <c r="T16" s="304">
        <f t="shared" ca="1" si="1"/>
        <v>49.864543920000017</v>
      </c>
      <c r="U16" s="311">
        <f t="shared" ca="1" si="2"/>
        <v>0</v>
      </c>
      <c r="V16" s="306">
        <f t="shared" ca="1" si="3"/>
        <v>1.1537564065910233</v>
      </c>
      <c r="W16" s="304">
        <f t="shared" ca="1" si="4"/>
        <v>80.776186804547848</v>
      </c>
      <c r="Y16" s="314" t="str">
        <f t="shared" ca="1" si="22"/>
        <v/>
      </c>
      <c r="Z16" s="315" t="str">
        <f t="shared" ca="1" si="23"/>
        <v/>
      </c>
      <c r="AA16" s="316" t="str">
        <f t="shared" ca="1" si="24"/>
        <v/>
      </c>
      <c r="AC16" s="310" t="e">
        <f t="shared" ca="1" si="25"/>
        <v>#N/A</v>
      </c>
      <c r="AD16" s="323" t="e">
        <f t="shared" ca="1" si="26"/>
        <v>#N/A</v>
      </c>
      <c r="AE16" s="324">
        <f t="shared" ca="1" si="5"/>
        <v>598.99864661699769</v>
      </c>
      <c r="AG16" s="306">
        <f t="shared" ca="1" si="27"/>
        <v>-25.675952369112181</v>
      </c>
      <c r="AH16" s="304">
        <f t="shared" ca="1" si="28"/>
        <v>-15.946147817906644</v>
      </c>
    </row>
    <row r="17" spans="1:34" x14ac:dyDescent="0.2">
      <c r="A17" s="347">
        <f t="shared" ca="1" si="6"/>
        <v>0.01</v>
      </c>
      <c r="B17" s="304">
        <f t="shared" ca="1" si="7"/>
        <v>4.7299999999999969</v>
      </c>
      <c r="D17" s="306">
        <f t="shared" ca="1" si="8"/>
        <v>-2.0289274873487613</v>
      </c>
      <c r="E17" s="307">
        <f t="shared" ca="1" si="9"/>
        <v>-25.569821505527923</v>
      </c>
      <c r="F17" s="304">
        <f t="shared" ca="1" si="10"/>
        <v>25.650191394480427</v>
      </c>
      <c r="G17" s="306">
        <f t="shared" ca="1" si="11"/>
        <v>19.260668289337545</v>
      </c>
      <c r="H17" s="307">
        <f t="shared" ca="1" si="12"/>
        <v>149.51034890212864</v>
      </c>
      <c r="I17" s="304">
        <f t="shared" ca="1" si="13"/>
        <v>150.74587149168673</v>
      </c>
      <c r="J17" s="306">
        <f t="shared" ca="1" si="14"/>
        <v>68.995536573366124</v>
      </c>
      <c r="K17" s="307">
        <f t="shared" ca="1" si="15"/>
        <v>600.49502859709423</v>
      </c>
      <c r="L17" s="304">
        <f t="shared" ca="1" si="0"/>
        <v>604.44574896087386</v>
      </c>
      <c r="M17" s="306">
        <f t="shared" ca="1" si="16"/>
        <v>1.4426769841808906</v>
      </c>
      <c r="N17" s="304">
        <f t="shared" ca="1" si="17"/>
        <v>82.65930239422687</v>
      </c>
      <c r="P17" s="310">
        <f t="shared" ca="1" si="18"/>
        <v>2</v>
      </c>
      <c r="Q17" s="304">
        <f t="shared" ca="1" si="19"/>
        <v>7.5000000000002669E-3</v>
      </c>
      <c r="R17" s="306">
        <f t="shared" ca="1" si="20"/>
        <v>7.5000000000002669E-4</v>
      </c>
      <c r="S17" s="307">
        <f t="shared" ca="1" si="21"/>
        <v>5.0830245000000014</v>
      </c>
      <c r="T17" s="304">
        <f t="shared" ca="1" si="1"/>
        <v>49.864470345000015</v>
      </c>
      <c r="U17" s="311">
        <f t="shared" ca="1" si="2"/>
        <v>0</v>
      </c>
      <c r="V17" s="306">
        <f t="shared" ca="1" si="3"/>
        <v>1.1535836181110901</v>
      </c>
      <c r="W17" s="304">
        <f t="shared" ca="1" si="4"/>
        <v>80.490267784128989</v>
      </c>
      <c r="Y17" s="314" t="str">
        <f t="shared" ca="1" si="22"/>
        <v/>
      </c>
      <c r="Z17" s="315" t="str">
        <f t="shared" ca="1" si="23"/>
        <v/>
      </c>
      <c r="AA17" s="316" t="str">
        <f t="shared" ca="1" si="24"/>
        <v/>
      </c>
      <c r="AC17" s="310" t="e">
        <f t="shared" ca="1" si="25"/>
        <v>#N/A</v>
      </c>
      <c r="AD17" s="323" t="e">
        <f t="shared" ca="1" si="26"/>
        <v>#N/A</v>
      </c>
      <c r="AE17" s="324">
        <f t="shared" ca="1" si="5"/>
        <v>600.49502859709423</v>
      </c>
      <c r="AG17" s="306">
        <f t="shared" ca="1" si="27"/>
        <v>-25.619588114250952</v>
      </c>
      <c r="AH17" s="304">
        <f t="shared" ca="1" si="28"/>
        <v>-15.889887370117503</v>
      </c>
    </row>
    <row r="18" spans="1:34" x14ac:dyDescent="0.2">
      <c r="A18" s="347">
        <f t="shared" ca="1" si="6"/>
        <v>0.01</v>
      </c>
      <c r="B18" s="304">
        <f t="shared" ca="1" si="7"/>
        <v>4.7399999999999967</v>
      </c>
      <c r="D18" s="306">
        <f t="shared" ca="1" si="8"/>
        <v>-2.0230777637841211</v>
      </c>
      <c r="E18" s="307">
        <f t="shared" ca="1" si="9"/>
        <v>-25.514079306892278</v>
      </c>
      <c r="F18" s="304">
        <f t="shared" ca="1" si="10"/>
        <v>25.594161180173625</v>
      </c>
      <c r="G18" s="306">
        <f t="shared" ca="1" si="11"/>
        <v>19.240437511699703</v>
      </c>
      <c r="H18" s="307">
        <f t="shared" ca="1" si="12"/>
        <v>149.25520810905971</v>
      </c>
      <c r="I18" s="304">
        <f t="shared" ca="1" si="13"/>
        <v>150.49023750170755</v>
      </c>
      <c r="J18" s="306">
        <f t="shared" ca="1" si="14"/>
        <v>69.188042102371313</v>
      </c>
      <c r="K18" s="307">
        <f t="shared" ca="1" si="15"/>
        <v>601.98885638215017</v>
      </c>
      <c r="L18" s="304">
        <f t="shared" ca="1" si="0"/>
        <v>605.95178717307908</v>
      </c>
      <c r="M18" s="306">
        <f t="shared" ca="1" si="16"/>
        <v>1.4425936953808352</v>
      </c>
      <c r="N18" s="304">
        <f t="shared" ca="1" si="17"/>
        <v>82.654530297502973</v>
      </c>
      <c r="P18" s="310">
        <f t="shared" ca="1" si="18"/>
        <v>2</v>
      </c>
      <c r="Q18" s="304">
        <f t="shared" ca="1" si="19"/>
        <v>6.5000000000002885E-3</v>
      </c>
      <c r="R18" s="306">
        <f t="shared" ca="1" si="20"/>
        <v>6.5000000000002881E-4</v>
      </c>
      <c r="S18" s="307">
        <f t="shared" ca="1" si="21"/>
        <v>5.0830180000000018</v>
      </c>
      <c r="T18" s="304">
        <f t="shared" ca="1" si="1"/>
        <v>49.864406580000022</v>
      </c>
      <c r="U18" s="311">
        <f t="shared" ca="1" si="2"/>
        <v>0</v>
      </c>
      <c r="V18" s="306">
        <f t="shared" ca="1" si="3"/>
        <v>1.1534111496022201</v>
      </c>
      <c r="W18" s="304">
        <f t="shared" ca="1" si="4"/>
        <v>80.205516319337221</v>
      </c>
      <c r="Y18" s="314" t="str">
        <f t="shared" ca="1" si="22"/>
        <v/>
      </c>
      <c r="Z18" s="315" t="str">
        <f t="shared" ca="1" si="23"/>
        <v/>
      </c>
      <c r="AA18" s="316" t="str">
        <f t="shared" ca="1" si="24"/>
        <v/>
      </c>
      <c r="AC18" s="310" t="e">
        <f t="shared" ca="1" si="25"/>
        <v>#N/A</v>
      </c>
      <c r="AD18" s="323" t="e">
        <f t="shared" ca="1" si="26"/>
        <v>#N/A</v>
      </c>
      <c r="AE18" s="324">
        <f t="shared" ca="1" si="5"/>
        <v>601.98885638215017</v>
      </c>
      <c r="AG18" s="306">
        <f t="shared" ca="1" si="27"/>
        <v>-25.563451195639157</v>
      </c>
      <c r="AH18" s="304">
        <f t="shared" ca="1" si="28"/>
        <v>-15.833854569102245</v>
      </c>
    </row>
    <row r="19" spans="1:34" x14ac:dyDescent="0.2">
      <c r="A19" s="347">
        <f t="shared" ca="1" si="6"/>
        <v>0.01</v>
      </c>
      <c r="B19" s="304">
        <f t="shared" ca="1" si="7"/>
        <v>4.7499999999999964</v>
      </c>
      <c r="D19" s="306">
        <f t="shared" ca="1" si="8"/>
        <v>-2.0172507920839626</v>
      </c>
      <c r="E19" s="307">
        <f t="shared" ca="1" si="9"/>
        <v>-25.458562388333117</v>
      </c>
      <c r="F19" s="304">
        <f t="shared" ca="1" si="10"/>
        <v>25.538357418573597</v>
      </c>
      <c r="G19" s="306">
        <f t="shared" ca="1" si="11"/>
        <v>19.220265003778863</v>
      </c>
      <c r="H19" s="307">
        <f t="shared" ca="1" si="12"/>
        <v>149.00062248517636</v>
      </c>
      <c r="I19" s="304">
        <f t="shared" ca="1" si="13"/>
        <v>150.23516262109058</v>
      </c>
      <c r="J19" s="306">
        <f t="shared" ca="1" si="14"/>
        <v>69.380345614948709</v>
      </c>
      <c r="K19" s="307">
        <f t="shared" ca="1" si="15"/>
        <v>603.48013553512135</v>
      </c>
      <c r="L19" s="304">
        <f t="shared" ca="1" si="0"/>
        <v>607.45527106375346</v>
      </c>
      <c r="M19" s="306">
        <f t="shared" ca="1" si="16"/>
        <v>1.4425102112303629</v>
      </c>
      <c r="N19" s="304">
        <f t="shared" ca="1" si="17"/>
        <v>82.64974700802469</v>
      </c>
      <c r="P19" s="310">
        <f t="shared" ca="1" si="18"/>
        <v>2</v>
      </c>
      <c r="Q19" s="304">
        <f t="shared" ca="1" si="19"/>
        <v>5.5000000000003102E-3</v>
      </c>
      <c r="R19" s="306">
        <f t="shared" ca="1" si="20"/>
        <v>5.5000000000003104E-4</v>
      </c>
      <c r="S19" s="307">
        <f t="shared" ca="1" si="21"/>
        <v>5.0830125000000015</v>
      </c>
      <c r="T19" s="304">
        <f t="shared" ca="1" si="1"/>
        <v>49.864352625000016</v>
      </c>
      <c r="U19" s="311">
        <f t="shared" ca="1" si="2"/>
        <v>0</v>
      </c>
      <c r="V19" s="306">
        <f t="shared" ca="1" si="3"/>
        <v>1.1532390002885478</v>
      </c>
      <c r="W19" s="304">
        <f t="shared" ca="1" si="4"/>
        <v>79.921926197556289</v>
      </c>
      <c r="Y19" s="314" t="str">
        <f t="shared" ca="1" si="22"/>
        <v/>
      </c>
      <c r="Z19" s="315" t="str">
        <f t="shared" ca="1" si="23"/>
        <v/>
      </c>
      <c r="AA19" s="316" t="str">
        <f t="shared" ca="1" si="24"/>
        <v/>
      </c>
      <c r="AC19" s="310" t="e">
        <f t="shared" ca="1" si="25"/>
        <v>#N/A</v>
      </c>
      <c r="AD19" s="323" t="e">
        <f t="shared" ca="1" si="26"/>
        <v>#N/A</v>
      </c>
      <c r="AE19" s="324">
        <f t="shared" ca="1" si="5"/>
        <v>603.48013553512135</v>
      </c>
      <c r="AG19" s="306">
        <f t="shared" ca="1" si="27"/>
        <v>-25.507540415670501</v>
      </c>
      <c r="AH19" s="304">
        <f t="shared" ca="1" si="28"/>
        <v>-15.778048218322736</v>
      </c>
    </row>
    <row r="20" spans="1:34" x14ac:dyDescent="0.2">
      <c r="A20" s="347">
        <f t="shared" ca="1" si="6"/>
        <v>0.01</v>
      </c>
      <c r="B20" s="304">
        <f t="shared" ca="1" si="7"/>
        <v>4.7599999999999962</v>
      </c>
      <c r="D20" s="306">
        <f t="shared" ca="1" si="8"/>
        <v>-2.0114464514472132</v>
      </c>
      <c r="E20" s="307">
        <f t="shared" ca="1" si="9"/>
        <v>-25.403269567423202</v>
      </c>
      <c r="F20" s="304">
        <f t="shared" ca="1" si="10"/>
        <v>25.48277892111081</v>
      </c>
      <c r="G20" s="306">
        <f t="shared" ca="1" si="11"/>
        <v>19.200150539264392</v>
      </c>
      <c r="H20" s="307">
        <f t="shared" ca="1" si="12"/>
        <v>148.74658978950214</v>
      </c>
      <c r="I20" s="304">
        <f t="shared" ca="1" si="13"/>
        <v>149.98064460035113</v>
      </c>
      <c r="J20" s="306">
        <f t="shared" ca="1" si="14"/>
        <v>69.572447692663928</v>
      </c>
      <c r="K20" s="307">
        <f t="shared" ca="1" si="15"/>
        <v>604.96887159649475</v>
      </c>
      <c r="L20" s="304">
        <f t="shared" ca="1" si="0"/>
        <v>608.9562062075438</v>
      </c>
      <c r="M20" s="306">
        <f t="shared" ca="1" si="16"/>
        <v>1.4424265312495481</v>
      </c>
      <c r="N20" s="304">
        <f t="shared" ca="1" si="17"/>
        <v>82.644952498294259</v>
      </c>
      <c r="P20" s="310">
        <f t="shared" ca="1" si="18"/>
        <v>2</v>
      </c>
      <c r="Q20" s="304">
        <f t="shared" ca="1" si="19"/>
        <v>4.5000000000003319E-3</v>
      </c>
      <c r="R20" s="306">
        <f t="shared" ca="1" si="20"/>
        <v>4.5000000000003316E-4</v>
      </c>
      <c r="S20" s="307">
        <f t="shared" ca="1" si="21"/>
        <v>5.0830080000000013</v>
      </c>
      <c r="T20" s="304">
        <f t="shared" ca="1" si="1"/>
        <v>49.864308480000012</v>
      </c>
      <c r="U20" s="311">
        <f t="shared" ca="1" si="2"/>
        <v>0</v>
      </c>
      <c r="V20" s="306">
        <f t="shared" ca="1" si="3"/>
        <v>1.1530671693974479</v>
      </c>
      <c r="W20" s="304">
        <f t="shared" ca="1" si="4"/>
        <v>79.639491247772881</v>
      </c>
      <c r="Y20" s="314" t="str">
        <f t="shared" ca="1" si="22"/>
        <v/>
      </c>
      <c r="Z20" s="315" t="str">
        <f t="shared" ca="1" si="23"/>
        <v/>
      </c>
      <c r="AA20" s="316" t="str">
        <f t="shared" ca="1" si="24"/>
        <v/>
      </c>
      <c r="AC20" s="310" t="e">
        <f t="shared" ca="1" si="25"/>
        <v>#N/A</v>
      </c>
      <c r="AD20" s="323" t="e">
        <f t="shared" ca="1" si="26"/>
        <v>#N/A</v>
      </c>
      <c r="AE20" s="324">
        <f t="shared" ca="1" si="5"/>
        <v>604.96887159649475</v>
      </c>
      <c r="AG20" s="306">
        <f t="shared" ca="1" si="27"/>
        <v>-25.451854584711754</v>
      </c>
      <c r="AH20" s="304">
        <f t="shared" ca="1" si="28"/>
        <v>-15.722467129218813</v>
      </c>
    </row>
    <row r="21" spans="1:34" x14ac:dyDescent="0.2">
      <c r="A21" s="347">
        <f t="shared" ca="1" si="6"/>
        <v>0.01</v>
      </c>
      <c r="B21" s="304">
        <f t="shared" ca="1" si="7"/>
        <v>4.769999999999996</v>
      </c>
      <c r="D21" s="306">
        <f t="shared" ca="1" si="8"/>
        <v>-2.0056646218768295</v>
      </c>
      <c r="E21" s="307">
        <f t="shared" ca="1" si="9"/>
        <v>-25.348199669608412</v>
      </c>
      <c r="F21" s="304">
        <f t="shared" ca="1" si="10"/>
        <v>25.427424507129786</v>
      </c>
      <c r="G21" s="306">
        <f t="shared" ca="1" si="11"/>
        <v>19.180093893045623</v>
      </c>
      <c r="H21" s="307">
        <f t="shared" ca="1" si="12"/>
        <v>148.49310779280606</v>
      </c>
      <c r="I21" s="304">
        <f t="shared" ca="1" si="13"/>
        <v>149.72668120182175</v>
      </c>
      <c r="J21" s="306">
        <f t="shared" ca="1" si="14"/>
        <v>69.764348914825476</v>
      </c>
      <c r="K21" s="307">
        <f t="shared" ca="1" si="15"/>
        <v>606.45507008440632</v>
      </c>
      <c r="L21" s="304">
        <f t="shared" ca="1" si="0"/>
        <v>610.4545981566456</v>
      </c>
      <c r="M21" s="306">
        <f t="shared" ca="1" si="16"/>
        <v>1.4423426549566414</v>
      </c>
      <c r="N21" s="304">
        <f t="shared" ca="1" si="17"/>
        <v>82.640146740709497</v>
      </c>
      <c r="P21" s="310">
        <f t="shared" ca="1" si="18"/>
        <v>2</v>
      </c>
      <c r="Q21" s="304">
        <f t="shared" ca="1" si="19"/>
        <v>3.5000000000003527E-3</v>
      </c>
      <c r="R21" s="306">
        <f t="shared" ca="1" si="20"/>
        <v>3.5000000000003529E-4</v>
      </c>
      <c r="S21" s="307">
        <f t="shared" ca="1" si="21"/>
        <v>5.0830045000000013</v>
      </c>
      <c r="T21" s="304">
        <f t="shared" ca="1" si="1"/>
        <v>49.864274145000017</v>
      </c>
      <c r="U21" s="311">
        <f t="shared" ca="1" si="2"/>
        <v>0</v>
      </c>
      <c r="V21" s="306">
        <f t="shared" ca="1" si="3"/>
        <v>1.1528956561595189</v>
      </c>
      <c r="W21" s="304">
        <f t="shared" ca="1" si="4"/>
        <v>79.358205340242691</v>
      </c>
      <c r="Y21" s="314" t="str">
        <f t="shared" ca="1" si="22"/>
        <v/>
      </c>
      <c r="Z21" s="315" t="str">
        <f t="shared" ca="1" si="23"/>
        <v/>
      </c>
      <c r="AA21" s="316" t="str">
        <f t="shared" ca="1" si="24"/>
        <v/>
      </c>
      <c r="AC21" s="310" t="e">
        <f t="shared" ca="1" si="25"/>
        <v>#N/A</v>
      </c>
      <c r="AD21" s="323" t="e">
        <f t="shared" ca="1" si="26"/>
        <v>#N/A</v>
      </c>
      <c r="AE21" s="324">
        <f t="shared" ca="1" si="5"/>
        <v>606.45507008440632</v>
      </c>
      <c r="AG21" s="306">
        <f t="shared" ca="1" si="27"/>
        <v>-25.396392521038884</v>
      </c>
      <c r="AH21" s="304">
        <f t="shared" ca="1" si="28"/>
        <v>-15.667110121144464</v>
      </c>
    </row>
    <row r="22" spans="1:34" x14ac:dyDescent="0.2">
      <c r="A22" s="347">
        <f t="shared" ca="1" si="6"/>
        <v>0.01</v>
      </c>
      <c r="B22" s="304">
        <f t="shared" ca="1" si="7"/>
        <v>4.7799999999999958</v>
      </c>
      <c r="D22" s="306">
        <f t="shared" ca="1" si="8"/>
        <v>-1.9999051841733693</v>
      </c>
      <c r="E22" s="307">
        <f t="shared" ca="1" si="9"/>
        <v>-25.293351528144747</v>
      </c>
      <c r="F22" s="304">
        <f t="shared" ca="1" si="10"/>
        <v>25.372293003825764</v>
      </c>
      <c r="G22" s="306">
        <f t="shared" ca="1" si="11"/>
        <v>19.16009484120389</v>
      </c>
      <c r="H22" s="307">
        <f t="shared" ca="1" si="12"/>
        <v>148.2401742775246</v>
      </c>
      <c r="I22" s="304">
        <f t="shared" ca="1" si="13"/>
        <v>149.47327019957379</v>
      </c>
      <c r="J22" s="306">
        <f t="shared" ca="1" si="14"/>
        <v>69.956049858496726</v>
      </c>
      <c r="K22" s="307">
        <f t="shared" ca="1" si="15"/>
        <v>607.93873649475802</v>
      </c>
      <c r="L22" s="304">
        <f t="shared" ca="1" si="0"/>
        <v>611.95045244092057</v>
      </c>
      <c r="M22" s="306">
        <f t="shared" ca="1" si="16"/>
        <v>1.4422585818680622</v>
      </c>
      <c r="N22" s="304">
        <f t="shared" ca="1" si="17"/>
        <v>82.635329707563287</v>
      </c>
      <c r="P22" s="310">
        <f t="shared" ca="1" si="18"/>
        <v>2</v>
      </c>
      <c r="Q22" s="304">
        <f t="shared" ca="1" si="19"/>
        <v>2.5000000000003743E-3</v>
      </c>
      <c r="R22" s="306">
        <f t="shared" ca="1" si="20"/>
        <v>2.5000000000003741E-4</v>
      </c>
      <c r="S22" s="307">
        <f t="shared" ca="1" si="21"/>
        <v>5.0830020000000014</v>
      </c>
      <c r="T22" s="304">
        <f t="shared" ca="1" si="1"/>
        <v>49.864249620000017</v>
      </c>
      <c r="U22" s="311">
        <f t="shared" ca="1" si="2"/>
        <v>0</v>
      </c>
      <c r="V22" s="306">
        <f t="shared" ca="1" si="3"/>
        <v>1.1527244598085651</v>
      </c>
      <c r="W22" s="304">
        <f t="shared" ca="1" si="4"/>
        <v>79.078062386159743</v>
      </c>
      <c r="Y22" s="314" t="str">
        <f t="shared" ca="1" si="22"/>
        <v/>
      </c>
      <c r="Z22" s="315" t="str">
        <f t="shared" ca="1" si="23"/>
        <v/>
      </c>
      <c r="AA22" s="316" t="str">
        <f t="shared" ca="1" si="24"/>
        <v/>
      </c>
      <c r="AC22" s="310" t="e">
        <f t="shared" ca="1" si="25"/>
        <v>#N/A</v>
      </c>
      <c r="AD22" s="323" t="e">
        <f t="shared" ca="1" si="26"/>
        <v>#N/A</v>
      </c>
      <c r="AE22" s="324">
        <f t="shared" ca="1" si="5"/>
        <v>607.93873649475802</v>
      </c>
      <c r="AG22" s="306">
        <f t="shared" ca="1" si="27"/>
        <v>-25.341153050773706</v>
      </c>
      <c r="AH22" s="304">
        <f t="shared" ca="1" si="28"/>
        <v>-15.611976021304471</v>
      </c>
    </row>
    <row r="23" spans="1:34" x14ac:dyDescent="0.2">
      <c r="A23" s="347">
        <f t="shared" ca="1" si="6"/>
        <v>0.01</v>
      </c>
      <c r="B23" s="304">
        <f t="shared" ca="1" si="7"/>
        <v>4.7899999999999956</v>
      </c>
      <c r="D23" s="306">
        <f t="shared" ca="1" si="8"/>
        <v>-1.9941680199286196</v>
      </c>
      <c r="E23" s="307">
        <f t="shared" ca="1" si="9"/>
        <v>-25.2387239840359</v>
      </c>
      <c r="F23" s="304">
        <f t="shared" ca="1" si="10"/>
        <v>25.317383246181958</v>
      </c>
      <c r="G23" s="306">
        <f t="shared" ca="1" si="11"/>
        <v>19.140153161004605</v>
      </c>
      <c r="H23" s="307">
        <f t="shared" ca="1" si="12"/>
        <v>147.98778703768426</v>
      </c>
      <c r="I23" s="304">
        <f t="shared" ca="1" si="13"/>
        <v>149.2204093793396</v>
      </c>
      <c r="J23" s="306">
        <f t="shared" ca="1" si="14"/>
        <v>70.147551098507762</v>
      </c>
      <c r="K23" s="307">
        <f t="shared" ca="1" si="15"/>
        <v>609.41987630133406</v>
      </c>
      <c r="L23" s="304">
        <f t="shared" ca="1" si="0"/>
        <v>613.44377456801294</v>
      </c>
      <c r="M23" s="306">
        <f t="shared" ca="1" si="16"/>
        <v>1.44217431149839</v>
      </c>
      <c r="N23" s="304">
        <f t="shared" ca="1" si="17"/>
        <v>82.630501371043067</v>
      </c>
      <c r="P23" s="310">
        <f t="shared" ca="1" si="18"/>
        <v>2</v>
      </c>
      <c r="Q23" s="304">
        <f t="shared" ca="1" si="19"/>
        <v>1.5000000000003951E-3</v>
      </c>
      <c r="R23" s="306">
        <f t="shared" ca="1" si="20"/>
        <v>1.5000000000003951E-4</v>
      </c>
      <c r="S23" s="307">
        <f t="shared" ca="1" si="21"/>
        <v>5.0830005000000016</v>
      </c>
      <c r="T23" s="304">
        <f t="shared" ca="1" si="1"/>
        <v>49.864234905000018</v>
      </c>
      <c r="U23" s="311">
        <f t="shared" ca="1" si="2"/>
        <v>0</v>
      </c>
      <c r="V23" s="306">
        <f t="shared" ca="1" si="3"/>
        <v>1.1525535795815802</v>
      </c>
      <c r="W23" s="304">
        <f t="shared" ca="1" si="4"/>
        <v>78.799056337328921</v>
      </c>
      <c r="Y23" s="314" t="str">
        <f t="shared" ca="1" si="22"/>
        <v/>
      </c>
      <c r="Z23" s="315" t="str">
        <f t="shared" ca="1" si="23"/>
        <v/>
      </c>
      <c r="AA23" s="316" t="str">
        <f t="shared" ca="1" si="24"/>
        <v/>
      </c>
      <c r="AC23" s="310" t="e">
        <f t="shared" ca="1" si="25"/>
        <v>#N/A</v>
      </c>
      <c r="AD23" s="323" t="e">
        <f t="shared" ca="1" si="26"/>
        <v>#N/A</v>
      </c>
      <c r="AE23" s="324">
        <f t="shared" ca="1" si="5"/>
        <v>609.41987630133406</v>
      </c>
      <c r="AG23" s="306">
        <f t="shared" ca="1" si="27"/>
        <v>-25.28613500782113</v>
      </c>
      <c r="AH23" s="304">
        <f t="shared" ca="1" si="28"/>
        <v>-15.557063664691693</v>
      </c>
    </row>
    <row r="24" spans="1:34" x14ac:dyDescent="0.2">
      <c r="A24" s="347">
        <f t="shared" ca="1" si="6"/>
        <v>0.01</v>
      </c>
      <c r="B24" s="304">
        <f t="shared" ca="1" si="7"/>
        <v>4.7999999999999954</v>
      </c>
      <c r="D24" s="306">
        <f t="shared" ca="1" si="8"/>
        <v>-1.9884530115193031</v>
      </c>
      <c r="E24" s="307">
        <f t="shared" ca="1" si="9"/>
        <v>-25.184315885971479</v>
      </c>
      <c r="F24" s="304">
        <f t="shared" ca="1" si="10"/>
        <v>25.262694076907469</v>
      </c>
      <c r="G24" s="306">
        <f t="shared" ca="1" si="11"/>
        <v>19.120268630889413</v>
      </c>
      <c r="H24" s="307">
        <f t="shared" ca="1" si="12"/>
        <v>147.73594387882454</v>
      </c>
      <c r="I24" s="304">
        <f t="shared" ca="1" si="13"/>
        <v>148.96809653843528</v>
      </c>
      <c r="J24" s="306">
        <f t="shared" ca="1" si="14"/>
        <v>70.338853207467238</v>
      </c>
      <c r="K24" s="307">
        <f t="shared" ca="1" si="15"/>
        <v>610.89849495591659</v>
      </c>
      <c r="L24" s="304">
        <f t="shared" ca="1" si="0"/>
        <v>614.93457002346656</v>
      </c>
      <c r="M24" s="306">
        <f t="shared" ca="1" si="16"/>
        <v>1.4420898433603579</v>
      </c>
      <c r="N24" s="304">
        <f t="shared" ca="1" si="17"/>
        <v>82.625661703230492</v>
      </c>
      <c r="P24" s="310">
        <f t="shared" ca="1" si="18"/>
        <v>2</v>
      </c>
      <c r="Q24" s="304">
        <f t="shared" ca="1" si="19"/>
        <v>5.0000000000041678E-4</v>
      </c>
      <c r="R24" s="306">
        <f t="shared" ca="1" si="20"/>
        <v>5.0000000000041676E-5</v>
      </c>
      <c r="S24" s="307">
        <f t="shared" ca="1" si="21"/>
        <v>5.083000000000002</v>
      </c>
      <c r="T24" s="304">
        <f t="shared" ca="1" si="1"/>
        <v>49.86423000000002</v>
      </c>
      <c r="U24" s="311">
        <f t="shared" ca="1" si="2"/>
        <v>0</v>
      </c>
      <c r="V24" s="306">
        <f t="shared" ca="1" si="3"/>
        <v>1.1523830147187286</v>
      </c>
      <c r="W24" s="304">
        <f t="shared" ca="1" si="4"/>
        <v>78.521181185841328</v>
      </c>
      <c r="Y24" s="314" t="str">
        <f t="shared" ca="1" si="22"/>
        <v/>
      </c>
      <c r="Z24" s="315" t="str">
        <f t="shared" ca="1" si="23"/>
        <v/>
      </c>
      <c r="AA24" s="316" t="str">
        <f t="shared" ca="1" si="24"/>
        <v/>
      </c>
      <c r="AC24" s="310" t="e">
        <f t="shared" ca="1" si="25"/>
        <v>#N/A</v>
      </c>
      <c r="AD24" s="323" t="e">
        <f t="shared" ca="1" si="26"/>
        <v>#N/A</v>
      </c>
      <c r="AE24" s="324">
        <f t="shared" ca="1" si="5"/>
        <v>610.89849495591659</v>
      </c>
      <c r="AG24" s="306">
        <f t="shared" ca="1" si="27"/>
        <v>-25.231337233807007</v>
      </c>
      <c r="AH24" s="304">
        <f t="shared" ca="1" si="28"/>
        <v>-15.502371894024963</v>
      </c>
    </row>
    <row r="25" spans="1:34" x14ac:dyDescent="0.2">
      <c r="A25" s="347">
        <f t="shared" ca="1" si="6"/>
        <v>0.01</v>
      </c>
      <c r="B25" s="304">
        <f t="shared" ca="1" si="7"/>
        <v>4.8099999999999952</v>
      </c>
      <c r="D25" s="306">
        <f t="shared" ca="1" si="8"/>
        <v>-1.9827476115801612</v>
      </c>
      <c r="E25" s="307">
        <f t="shared" ca="1" si="9"/>
        <v>-25.130030043775299</v>
      </c>
      <c r="F25" s="304">
        <f t="shared" ca="1" si="10"/>
        <v>25.208127619723683</v>
      </c>
      <c r="G25" s="306">
        <f t="shared" ca="1" si="11"/>
        <v>19.100441154773613</v>
      </c>
      <c r="H25" s="307">
        <f t="shared" ca="1" si="12"/>
        <v>147.48464357838679</v>
      </c>
      <c r="I25" s="304">
        <f t="shared" ca="1" si="13"/>
        <v>148.71633045415948</v>
      </c>
      <c r="J25" s="306">
        <f t="shared" ca="1" si="14"/>
        <v>70.529956756395549</v>
      </c>
      <c r="K25" s="307">
        <f t="shared" ca="1" si="15"/>
        <v>612.37459789320269</v>
      </c>
      <c r="L25" s="304">
        <f t="shared" ca="1" si="0"/>
        <v>616.4228442756812</v>
      </c>
      <c r="M25" s="306">
        <f t="shared" ca="1" si="16"/>
        <v>1.4420051769653937</v>
      </c>
      <c r="N25" s="304">
        <f t="shared" ca="1" si="17"/>
        <v>82.62081067613245</v>
      </c>
      <c r="P25" s="310">
        <f t="shared" ca="1" si="18"/>
        <v>3</v>
      </c>
      <c r="Q25" s="304">
        <f t="shared" ca="1" si="19"/>
        <v>0</v>
      </c>
      <c r="R25" s="306">
        <f t="shared" ca="1" si="20"/>
        <v>0</v>
      </c>
      <c r="S25" s="307">
        <f t="shared" ca="1" si="21"/>
        <v>5.083000000000002</v>
      </c>
      <c r="T25" s="304">
        <f t="shared" ca="1" si="1"/>
        <v>49.86423000000002</v>
      </c>
      <c r="U25" s="311">
        <f t="shared" ca="1" si="2"/>
        <v>0</v>
      </c>
      <c r="V25" s="306">
        <f t="shared" ca="1" si="3"/>
        <v>1.152212764462776</v>
      </c>
      <c r="W25" s="304">
        <f t="shared" ca="1" si="4"/>
        <v>78.244431982807228</v>
      </c>
      <c r="Y25" s="314" t="str">
        <f t="shared" ca="1" si="22"/>
        <v>Fin de propulsion</v>
      </c>
      <c r="Z25" s="315" t="str">
        <f t="shared" ca="1" si="23"/>
        <v/>
      </c>
      <c r="AA25" s="316" t="str">
        <f t="shared" ca="1" si="24"/>
        <v/>
      </c>
      <c r="AC25" s="310" t="e">
        <f t="shared" ca="1" si="25"/>
        <v>#N/A</v>
      </c>
      <c r="AD25" s="323" t="e">
        <f t="shared" ca="1" si="26"/>
        <v>#N/A</v>
      </c>
      <c r="AE25" s="324">
        <f t="shared" ca="1" si="5"/>
        <v>612.37459789320269</v>
      </c>
      <c r="AG25" s="306">
        <f t="shared" ca="1" si="27"/>
        <v>-25.176661730475679</v>
      </c>
      <c r="AH25" s="304">
        <f t="shared" ca="1" si="28"/>
        <v>-15.447802712146625</v>
      </c>
    </row>
    <row r="26" spans="1:34" x14ac:dyDescent="0.2">
      <c r="A26" s="347">
        <f t="shared" ca="1" si="6"/>
        <v>0.01</v>
      </c>
      <c r="B26" s="304">
        <f t="shared" ca="1" si="7"/>
        <v>4.819999999999995</v>
      </c>
      <c r="D26" s="306">
        <f t="shared" ca="1" si="8"/>
        <v>-1.9770518978083622</v>
      </c>
      <c r="E26" s="307">
        <f t="shared" ca="1" si="9"/>
        <v>-25.075867009117019</v>
      </c>
      <c r="F26" s="304">
        <f t="shared" ca="1" si="10"/>
        <v>25.153684431223013</v>
      </c>
      <c r="G26" s="306">
        <f t="shared" ca="1" si="11"/>
        <v>19.080670635795528</v>
      </c>
      <c r="H26" s="307">
        <f t="shared" ca="1" si="12"/>
        <v>147.23388490829564</v>
      </c>
      <c r="I26" s="304">
        <f t="shared" ca="1" si="13"/>
        <v>148.46510989825506</v>
      </c>
      <c r="J26" s="306">
        <f t="shared" ca="1" si="14"/>
        <v>70.720862315348398</v>
      </c>
      <c r="K26" s="307">
        <f t="shared" ca="1" si="15"/>
        <v>613.84819053563615</v>
      </c>
      <c r="L26" s="304">
        <f t="shared" ca="1" si="0"/>
        <v>617.90860278078435</v>
      </c>
      <c r="M26" s="306">
        <f t="shared" ca="1" si="16"/>
        <v>1.441920311823613</v>
      </c>
      <c r="N26" s="304">
        <f t="shared" ca="1" si="17"/>
        <v>82.615948261680643</v>
      </c>
      <c r="P26" s="310">
        <f t="shared" ca="1" si="18"/>
        <v>3</v>
      </c>
      <c r="Q26" s="304">
        <f t="shared" ca="1" si="19"/>
        <v>0</v>
      </c>
      <c r="R26" s="306">
        <f t="shared" ca="1" si="20"/>
        <v>0</v>
      </c>
      <c r="S26" s="307">
        <f t="shared" ca="1" si="21"/>
        <v>5.083000000000002</v>
      </c>
      <c r="T26" s="304">
        <f t="shared" ca="1" si="1"/>
        <v>49.86423000000002</v>
      </c>
      <c r="U26" s="311">
        <f t="shared" ca="1" si="2"/>
        <v>0</v>
      </c>
      <c r="V26" s="306">
        <f t="shared" ca="1" si="3"/>
        <v>1.1520428280585282</v>
      </c>
      <c r="W26" s="304">
        <f t="shared" ca="1" si="4"/>
        <v>77.96880379358123</v>
      </c>
      <c r="Y26" s="314" t="str">
        <f t="shared" ca="1" si="22"/>
        <v/>
      </c>
      <c r="Z26" s="315" t="str">
        <f t="shared" ca="1" si="23"/>
        <v/>
      </c>
      <c r="AA26" s="316" t="str">
        <f t="shared" ca="1" si="24"/>
        <v/>
      </c>
      <c r="AC26" s="310" t="e">
        <f t="shared" ca="1" si="25"/>
        <v>#N/A</v>
      </c>
      <c r="AD26" s="323" t="e">
        <f t="shared" ca="1" si="26"/>
        <v>#N/A</v>
      </c>
      <c r="AE26" s="324">
        <f t="shared" ca="1" si="5"/>
        <v>613.84819053563615</v>
      </c>
      <c r="AG26" s="306">
        <f t="shared" ca="1" si="27"/>
        <v>-25.12210905341216</v>
      </c>
      <c r="AH26" s="304">
        <f t="shared" ca="1" si="28"/>
        <v>-15.393356675744087</v>
      </c>
    </row>
    <row r="27" spans="1:34" x14ac:dyDescent="0.2">
      <c r="A27" s="347">
        <f t="shared" ca="1" si="6"/>
        <v>0.01</v>
      </c>
      <c r="B27" s="304">
        <f t="shared" ca="1" si="7"/>
        <v>4.8299999999999947</v>
      </c>
      <c r="D27" s="306">
        <f t="shared" ca="1" si="8"/>
        <v>-1.9713783939310408</v>
      </c>
      <c r="E27" s="307">
        <f t="shared" ca="1" si="9"/>
        <v>-25.021923370147423</v>
      </c>
      <c r="F27" s="304">
        <f t="shared" ca="1" si="10"/>
        <v>25.09946178533691</v>
      </c>
      <c r="G27" s="306">
        <f t="shared" ca="1" si="11"/>
        <v>19.060956851856218</v>
      </c>
      <c r="H27" s="307">
        <f t="shared" ca="1" si="12"/>
        <v>146.98366567459416</v>
      </c>
      <c r="I27" s="304">
        <f t="shared" ca="1" si="13"/>
        <v>148.21443266851307</v>
      </c>
      <c r="J27" s="306">
        <f t="shared" ca="1" si="14"/>
        <v>70.911570452786663</v>
      </c>
      <c r="K27" s="307">
        <f t="shared" ca="1" si="15"/>
        <v>615.31927828855055</v>
      </c>
      <c r="L27" s="304">
        <f t="shared" ca="1" si="0"/>
        <v>619.39185097773384</v>
      </c>
      <c r="M27" s="306">
        <f t="shared" ca="1" si="16"/>
        <v>1.4418352474432541</v>
      </c>
      <c r="N27" s="304">
        <f t="shared" ca="1" si="17"/>
        <v>82.61107443169918</v>
      </c>
      <c r="P27" s="310">
        <f t="shared" ca="1" si="18"/>
        <v>3</v>
      </c>
      <c r="Q27" s="304">
        <f t="shared" ca="1" si="19"/>
        <v>0</v>
      </c>
      <c r="R27" s="306">
        <f t="shared" ca="1" si="20"/>
        <v>0</v>
      </c>
      <c r="S27" s="307">
        <f t="shared" ca="1" si="21"/>
        <v>5.083000000000002</v>
      </c>
      <c r="T27" s="304">
        <f t="shared" ca="1" si="1"/>
        <v>49.86423000000002</v>
      </c>
      <c r="U27" s="311">
        <f t="shared" ca="1" si="2"/>
        <v>0</v>
      </c>
      <c r="V27" s="306">
        <f t="shared" ca="1" si="3"/>
        <v>1.1518732047533877</v>
      </c>
      <c r="W27" s="304">
        <f t="shared" ca="1" si="4"/>
        <v>77.694290682504231</v>
      </c>
      <c r="Y27" s="314" t="str">
        <f t="shared" ca="1" si="22"/>
        <v/>
      </c>
      <c r="Z27" s="315" t="str">
        <f t="shared" ca="1" si="23"/>
        <v/>
      </c>
      <c r="AA27" s="316" t="str">
        <f t="shared" ca="1" si="24"/>
        <v/>
      </c>
      <c r="AC27" s="310" t="e">
        <f t="shared" ca="1" si="25"/>
        <v>#N/A</v>
      </c>
      <c r="AD27" s="323" t="e">
        <f t="shared" ca="1" si="26"/>
        <v>#N/A</v>
      </c>
      <c r="AE27" s="324">
        <f t="shared" ca="1" si="5"/>
        <v>615.31927828855055</v>
      </c>
      <c r="AG27" s="306">
        <f t="shared" ca="1" si="27"/>
        <v>-25.067776597802133</v>
      </c>
      <c r="AH27" s="304">
        <f t="shared" ca="1" si="28"/>
        <v>-15.339131181109817</v>
      </c>
    </row>
    <row r="28" spans="1:34" x14ac:dyDescent="0.2">
      <c r="A28" s="347">
        <f t="shared" ca="1" si="6"/>
        <v>0.01</v>
      </c>
      <c r="B28" s="304">
        <f t="shared" ca="1" si="7"/>
        <v>4.8399999999999945</v>
      </c>
      <c r="D28" s="306">
        <f t="shared" ca="1" si="8"/>
        <v>-1.9657269808869722</v>
      </c>
      <c r="E28" s="307">
        <f t="shared" ca="1" si="9"/>
        <v>-24.968197965181552</v>
      </c>
      <c r="F28" s="304">
        <f t="shared" ca="1" si="10"/>
        <v>25.045458514307203</v>
      </c>
      <c r="G28" s="306">
        <f t="shared" ca="1" si="11"/>
        <v>19.041299582047348</v>
      </c>
      <c r="H28" s="307">
        <f t="shared" ca="1" si="12"/>
        <v>146.73398369494234</v>
      </c>
      <c r="I28" s="304">
        <f t="shared" ca="1" si="13"/>
        <v>147.96429657441311</v>
      </c>
      <c r="J28" s="306">
        <f t="shared" ca="1" si="14"/>
        <v>71.102081734956187</v>
      </c>
      <c r="K28" s="307">
        <f t="shared" ca="1" si="15"/>
        <v>616.78786653539828</v>
      </c>
      <c r="L28" s="304">
        <f t="shared" ca="1" si="0"/>
        <v>620.87259428350728</v>
      </c>
      <c r="M28" s="306">
        <f t="shared" ca="1" si="16"/>
        <v>1.4417499833306695</v>
      </c>
      <c r="N28" s="304">
        <f t="shared" ca="1" si="17"/>
        <v>82.606189157904154</v>
      </c>
      <c r="P28" s="310">
        <f t="shared" ca="1" si="18"/>
        <v>3</v>
      </c>
      <c r="Q28" s="304">
        <f t="shared" ca="1" si="19"/>
        <v>0</v>
      </c>
      <c r="R28" s="306">
        <f t="shared" ca="1" si="20"/>
        <v>0</v>
      </c>
      <c r="S28" s="307">
        <f t="shared" ca="1" si="21"/>
        <v>5.083000000000002</v>
      </c>
      <c r="T28" s="304">
        <f t="shared" ca="1" si="1"/>
        <v>49.86423000000002</v>
      </c>
      <c r="U28" s="311">
        <f t="shared" ca="1" si="2"/>
        <v>0</v>
      </c>
      <c r="V28" s="306">
        <f t="shared" ca="1" si="3"/>
        <v>1.1517038937979009</v>
      </c>
      <c r="W28" s="304">
        <f t="shared" ca="1" si="4"/>
        <v>77.420886753679966</v>
      </c>
      <c r="Y28" s="314" t="str">
        <f t="shared" ca="1" si="22"/>
        <v/>
      </c>
      <c r="Z28" s="315" t="str">
        <f t="shared" ca="1" si="23"/>
        <v/>
      </c>
      <c r="AA28" s="316" t="str">
        <f t="shared" ca="1" si="24"/>
        <v/>
      </c>
      <c r="AC28" s="310" t="e">
        <f t="shared" ca="1" si="25"/>
        <v>#N/A</v>
      </c>
      <c r="AD28" s="323" t="e">
        <f t="shared" ca="1" si="26"/>
        <v>#N/A</v>
      </c>
      <c r="AE28" s="324">
        <f t="shared" ca="1" si="5"/>
        <v>616.78786653539828</v>
      </c>
      <c r="AG28" s="306">
        <f t="shared" ca="1" si="27"/>
        <v>-25.013663194786474</v>
      </c>
      <c r="AH28" s="304">
        <f t="shared" ca="1" si="28"/>
        <v>-15.285125060496597</v>
      </c>
    </row>
    <row r="29" spans="1:34" x14ac:dyDescent="0.2">
      <c r="A29" s="347">
        <f t="shared" ca="1" si="6"/>
        <v>0.01</v>
      </c>
      <c r="B29" s="304">
        <f t="shared" ca="1" si="7"/>
        <v>4.8499999999999943</v>
      </c>
      <c r="D29" s="306">
        <f t="shared" ca="1" si="8"/>
        <v>-1.9600975404106569</v>
      </c>
      <c r="E29" s="307">
        <f t="shared" ca="1" si="9"/>
        <v>-24.914689640316524</v>
      </c>
      <c r="F29" s="304">
        <f t="shared" ca="1" si="10"/>
        <v>24.991673458198424</v>
      </c>
      <c r="G29" s="306">
        <f t="shared" ca="1" si="11"/>
        <v>19.021698606643241</v>
      </c>
      <c r="H29" s="307">
        <f t="shared" ca="1" si="12"/>
        <v>146.48483679853916</v>
      </c>
      <c r="I29" s="304">
        <f t="shared" ca="1" si="13"/>
        <v>147.71469943704528</v>
      </c>
      <c r="J29" s="306">
        <f t="shared" ca="1" si="14"/>
        <v>71.292396725899636</v>
      </c>
      <c r="K29" s="307">
        <f t="shared" ca="1" si="15"/>
        <v>618.2539606378657</v>
      </c>
      <c r="L29" s="304">
        <f t="shared" ca="1" si="0"/>
        <v>622.35083809321782</v>
      </c>
      <c r="M29" s="306">
        <f t="shared" ca="1" si="16"/>
        <v>1.4416645189903186</v>
      </c>
      <c r="N29" s="304">
        <f t="shared" ca="1" si="17"/>
        <v>82.601292411903174</v>
      </c>
      <c r="P29" s="310">
        <f t="shared" ca="1" si="18"/>
        <v>3</v>
      </c>
      <c r="Q29" s="304">
        <f t="shared" ca="1" si="19"/>
        <v>0</v>
      </c>
      <c r="R29" s="306">
        <f t="shared" ca="1" si="20"/>
        <v>0</v>
      </c>
      <c r="S29" s="307">
        <f t="shared" ca="1" si="21"/>
        <v>5.083000000000002</v>
      </c>
      <c r="T29" s="304">
        <f t="shared" ca="1" si="1"/>
        <v>49.86423000000002</v>
      </c>
      <c r="U29" s="311">
        <f t="shared" ca="1" si="2"/>
        <v>0</v>
      </c>
      <c r="V29" s="306">
        <f t="shared" ca="1" si="3"/>
        <v>1.1515348944457413</v>
      </c>
      <c r="W29" s="304">
        <f t="shared" ca="1" si="4"/>
        <v>77.14858615065512</v>
      </c>
      <c r="Y29" s="314" t="str">
        <f t="shared" ca="1" si="22"/>
        <v/>
      </c>
      <c r="Z29" s="315" t="str">
        <f t="shared" ca="1" si="23"/>
        <v/>
      </c>
      <c r="AA29" s="316" t="str">
        <f t="shared" ca="1" si="24"/>
        <v/>
      </c>
      <c r="AC29" s="310" t="e">
        <f t="shared" ca="1" si="25"/>
        <v>#N/A</v>
      </c>
      <c r="AD29" s="323" t="e">
        <f t="shared" ca="1" si="26"/>
        <v>#N/A</v>
      </c>
      <c r="AE29" s="324">
        <f t="shared" ca="1" si="5"/>
        <v>618.2539606378657</v>
      </c>
      <c r="AG29" s="306">
        <f t="shared" ca="1" si="27"/>
        <v>-24.959767683323612</v>
      </c>
      <c r="AH29" s="304">
        <f t="shared" ca="1" si="28"/>
        <v>-15.23133715397992</v>
      </c>
    </row>
    <row r="30" spans="1:34" x14ac:dyDescent="0.2">
      <c r="A30" s="347">
        <f t="shared" ca="1" si="6"/>
        <v>0.01</v>
      </c>
      <c r="B30" s="304">
        <f t="shared" ca="1" si="7"/>
        <v>4.8599999999999941</v>
      </c>
      <c r="D30" s="306">
        <f t="shared" ca="1" si="8"/>
        <v>-1.9544899550259125</v>
      </c>
      <c r="E30" s="307">
        <f t="shared" ca="1" si="9"/>
        <v>-24.861397249368927</v>
      </c>
      <c r="F30" s="304">
        <f t="shared" ca="1" si="10"/>
        <v>24.938105464834855</v>
      </c>
      <c r="G30" s="306">
        <f t="shared" ca="1" si="11"/>
        <v>19.002153707092983</v>
      </c>
      <c r="H30" s="307">
        <f t="shared" ca="1" si="12"/>
        <v>146.23622282604546</v>
      </c>
      <c r="I30" s="304">
        <f t="shared" ca="1" si="13"/>
        <v>147.46563908903255</v>
      </c>
      <c r="J30" s="306">
        <f t="shared" ca="1" si="14"/>
        <v>71.482515987468318</v>
      </c>
      <c r="K30" s="307">
        <f t="shared" ca="1" si="15"/>
        <v>619.71756593598866</v>
      </c>
      <c r="L30" s="304">
        <f t="shared" ca="1" si="0"/>
        <v>623.82658778023006</v>
      </c>
      <c r="M30" s="306">
        <f t="shared" ca="1" si="16"/>
        <v>1.4415788539247583</v>
      </c>
      <c r="N30" s="304">
        <f t="shared" ca="1" si="17"/>
        <v>82.596384165194863</v>
      </c>
      <c r="P30" s="310">
        <f t="shared" ca="1" si="18"/>
        <v>3</v>
      </c>
      <c r="Q30" s="304">
        <f t="shared" ca="1" si="19"/>
        <v>0</v>
      </c>
      <c r="R30" s="306">
        <f t="shared" ca="1" si="20"/>
        <v>0</v>
      </c>
      <c r="S30" s="307">
        <f t="shared" ca="1" si="21"/>
        <v>5.083000000000002</v>
      </c>
      <c r="T30" s="304">
        <f t="shared" ca="1" si="1"/>
        <v>49.86423000000002</v>
      </c>
      <c r="U30" s="311">
        <f t="shared" ca="1" si="2"/>
        <v>0</v>
      </c>
      <c r="V30" s="306">
        <f t="shared" ca="1" si="3"/>
        <v>1.151366205953692</v>
      </c>
      <c r="W30" s="304">
        <f t="shared" ca="1" si="4"/>
        <v>76.877383056102616</v>
      </c>
      <c r="Y30" s="314" t="str">
        <f t="shared" ca="1" si="22"/>
        <v/>
      </c>
      <c r="Z30" s="315" t="str">
        <f t="shared" ca="1" si="23"/>
        <v/>
      </c>
      <c r="AA30" s="316" t="str">
        <f t="shared" ca="1" si="24"/>
        <v/>
      </c>
      <c r="AC30" s="310" t="e">
        <f t="shared" ca="1" si="25"/>
        <v>#N/A</v>
      </c>
      <c r="AD30" s="323" t="e">
        <f t="shared" ca="1" si="26"/>
        <v>#N/A</v>
      </c>
      <c r="AE30" s="324">
        <f t="shared" ca="1" si="5"/>
        <v>619.71756593598866</v>
      </c>
      <c r="AG30" s="306">
        <f t="shared" ca="1" si="27"/>
        <v>-24.90608891012657</v>
      </c>
      <c r="AH30" s="304">
        <f t="shared" ca="1" si="28"/>
        <v>-15.177766309395061</v>
      </c>
    </row>
    <row r="31" spans="1:34" x14ac:dyDescent="0.2">
      <c r="A31" s="347">
        <f t="shared" ca="1" si="6"/>
        <v>0.01</v>
      </c>
      <c r="B31" s="304">
        <f t="shared" ca="1" si="7"/>
        <v>4.8699999999999939</v>
      </c>
      <c r="D31" s="306">
        <f t="shared" ca="1" si="8"/>
        <v>-1.9489041080395377</v>
      </c>
      <c r="E31" s="307">
        <f t="shared" ca="1" si="9"/>
        <v>-24.808319653812852</v>
      </c>
      <c r="F31" s="304">
        <f t="shared" ca="1" si="10"/>
        <v>24.884753389738272</v>
      </c>
      <c r="G31" s="306">
        <f t="shared" ca="1" si="11"/>
        <v>18.982664666012589</v>
      </c>
      <c r="H31" s="307">
        <f t="shared" ca="1" si="12"/>
        <v>145.98813962950734</v>
      </c>
      <c r="I31" s="304">
        <f t="shared" ca="1" si="13"/>
        <v>147.2171133744539</v>
      </c>
      <c r="J31" s="306">
        <f t="shared" ca="1" si="14"/>
        <v>71.672440079333839</v>
      </c>
      <c r="K31" s="307">
        <f t="shared" ca="1" si="15"/>
        <v>621.17868774826638</v>
      </c>
      <c r="L31" s="304">
        <f t="shared" ca="1" si="0"/>
        <v>625.29984869627469</v>
      </c>
      <c r="M31" s="306">
        <f t="shared" ca="1" si="16"/>
        <v>1.441492987634635</v>
      </c>
      <c r="N31" s="304">
        <f t="shared" ca="1" si="17"/>
        <v>82.591464389168351</v>
      </c>
      <c r="P31" s="310">
        <f t="shared" ca="1" si="18"/>
        <v>3</v>
      </c>
      <c r="Q31" s="304">
        <f t="shared" ca="1" si="19"/>
        <v>0</v>
      </c>
      <c r="R31" s="306">
        <f t="shared" ca="1" si="20"/>
        <v>0</v>
      </c>
      <c r="S31" s="307">
        <f t="shared" ca="1" si="21"/>
        <v>5.083000000000002</v>
      </c>
      <c r="T31" s="304">
        <f t="shared" ca="1" si="1"/>
        <v>49.86423000000002</v>
      </c>
      <c r="U31" s="311">
        <f t="shared" ca="1" si="2"/>
        <v>0</v>
      </c>
      <c r="V31" s="306">
        <f t="shared" ca="1" si="3"/>
        <v>1.1511978275816281</v>
      </c>
      <c r="W31" s="304">
        <f t="shared" ca="1" si="4"/>
        <v>76.607271691507748</v>
      </c>
      <c r="Y31" s="314" t="str">
        <f t="shared" ca="1" si="22"/>
        <v/>
      </c>
      <c r="Z31" s="315" t="str">
        <f t="shared" ca="1" si="23"/>
        <v/>
      </c>
      <c r="AA31" s="316" t="str">
        <f t="shared" ca="1" si="24"/>
        <v/>
      </c>
      <c r="AC31" s="310" t="e">
        <f t="shared" ca="1" si="25"/>
        <v>#N/A</v>
      </c>
      <c r="AD31" s="323" t="e">
        <f t="shared" ca="1" si="26"/>
        <v>#N/A</v>
      </c>
      <c r="AE31" s="324">
        <f t="shared" ca="1" si="5"/>
        <v>621.17868774826638</v>
      </c>
      <c r="AG31" s="306">
        <f t="shared" ca="1" si="27"/>
        <v>-24.852625729600632</v>
      </c>
      <c r="AH31" s="304">
        <f t="shared" ca="1" si="28"/>
        <v>-15.124411382274756</v>
      </c>
    </row>
    <row r="32" spans="1:34" x14ac:dyDescent="0.2">
      <c r="A32" s="347">
        <f t="shared" ca="1" si="6"/>
        <v>0.01</v>
      </c>
      <c r="B32" s="304">
        <f t="shared" ca="1" si="7"/>
        <v>4.8799999999999937</v>
      </c>
      <c r="D32" s="306">
        <f t="shared" ca="1" si="8"/>
        <v>-1.9433398835350302</v>
      </c>
      <c r="E32" s="307">
        <f t="shared" ca="1" si="9"/>
        <v>-24.755455722718423</v>
      </c>
      <c r="F32" s="304">
        <f t="shared" ca="1" si="10"/>
        <v>24.831616096066124</v>
      </c>
      <c r="G32" s="306">
        <f t="shared" ca="1" si="11"/>
        <v>18.963231267177239</v>
      </c>
      <c r="H32" s="307">
        <f t="shared" ca="1" si="12"/>
        <v>145.74058507228017</v>
      </c>
      <c r="I32" s="304">
        <f t="shared" ca="1" si="13"/>
        <v>146.96912014876793</v>
      </c>
      <c r="J32" s="306">
        <f t="shared" ca="1" si="14"/>
        <v>71.862169558999781</v>
      </c>
      <c r="K32" s="307">
        <f t="shared" ca="1" si="15"/>
        <v>622.6373313717753</v>
      </c>
      <c r="L32" s="304">
        <f t="shared" ca="1" si="0"/>
        <v>626.77062617156241</v>
      </c>
      <c r="M32" s="306">
        <f t="shared" ca="1" si="16"/>
        <v>1.4414069196186765</v>
      </c>
      <c r="N32" s="304">
        <f t="shared" ca="1" si="17"/>
        <v>82.586533055102862</v>
      </c>
      <c r="P32" s="310">
        <f t="shared" ca="1" si="18"/>
        <v>3</v>
      </c>
      <c r="Q32" s="304">
        <f t="shared" ca="1" si="19"/>
        <v>0</v>
      </c>
      <c r="R32" s="306">
        <f t="shared" ca="1" si="20"/>
        <v>0</v>
      </c>
      <c r="S32" s="307">
        <f t="shared" ca="1" si="21"/>
        <v>5.083000000000002</v>
      </c>
      <c r="T32" s="304">
        <f t="shared" ca="1" si="1"/>
        <v>49.86423000000002</v>
      </c>
      <c r="U32" s="311">
        <f t="shared" ca="1" si="2"/>
        <v>0</v>
      </c>
      <c r="V32" s="306">
        <f t="shared" ca="1" si="3"/>
        <v>1.1510297585925022</v>
      </c>
      <c r="W32" s="304">
        <f t="shared" ca="1" si="4"/>
        <v>76.338246316857365</v>
      </c>
      <c r="Y32" s="314" t="str">
        <f t="shared" ca="1" si="22"/>
        <v/>
      </c>
      <c r="Z32" s="315" t="str">
        <f t="shared" ca="1" si="23"/>
        <v/>
      </c>
      <c r="AA32" s="316" t="str">
        <f t="shared" ca="1" si="24"/>
        <v/>
      </c>
      <c r="AC32" s="310" t="e">
        <f t="shared" ca="1" si="25"/>
        <v>#N/A</v>
      </c>
      <c r="AD32" s="323" t="e">
        <f t="shared" ca="1" si="26"/>
        <v>#N/A</v>
      </c>
      <c r="AE32" s="324">
        <f t="shared" ca="1" si="5"/>
        <v>622.6373313717753</v>
      </c>
      <c r="AG32" s="306">
        <f t="shared" ca="1" si="27"/>
        <v>-24.799377003781576</v>
      </c>
      <c r="AH32" s="304">
        <f t="shared" ca="1" si="28"/>
        <v>-15.071271235787471</v>
      </c>
    </row>
    <row r="33" spans="1:34" x14ac:dyDescent="0.2">
      <c r="A33" s="347">
        <f t="shared" ca="1" si="6"/>
        <v>0.01</v>
      </c>
      <c r="B33" s="304">
        <f t="shared" ca="1" si="7"/>
        <v>4.8899999999999935</v>
      </c>
      <c r="D33" s="306">
        <f t="shared" ca="1" si="8"/>
        <v>-1.9377971663663536</v>
      </c>
      <c r="E33" s="307">
        <f t="shared" ca="1" si="9"/>
        <v>-24.702804332691016</v>
      </c>
      <c r="F33" s="304">
        <f t="shared" ca="1" si="10"/>
        <v>24.778692454550452</v>
      </c>
      <c r="G33" s="306">
        <f t="shared" ca="1" si="11"/>
        <v>18.943853295513577</v>
      </c>
      <c r="H33" s="307">
        <f t="shared" ca="1" si="12"/>
        <v>145.49355702895326</v>
      </c>
      <c r="I33" s="304">
        <f t="shared" ca="1" si="13"/>
        <v>146.72165727873721</v>
      </c>
      <c r="J33" s="306">
        <f t="shared" ca="1" si="14"/>
        <v>72.051704981813231</v>
      </c>
      <c r="K33" s="307">
        <f t="shared" ca="1" si="15"/>
        <v>624.09350208228147</v>
      </c>
      <c r="L33" s="304">
        <f t="shared" ca="1" si="0"/>
        <v>628.23892551489746</v>
      </c>
      <c r="M33" s="306">
        <f t="shared" ca="1" si="16"/>
        <v>1.4413206493736836</v>
      </c>
      <c r="N33" s="304">
        <f t="shared" ca="1" si="17"/>
        <v>82.581590134167215</v>
      </c>
      <c r="P33" s="310">
        <f t="shared" ca="1" si="18"/>
        <v>3</v>
      </c>
      <c r="Q33" s="304">
        <f t="shared" ca="1" si="19"/>
        <v>0</v>
      </c>
      <c r="R33" s="306">
        <f t="shared" ca="1" si="20"/>
        <v>0</v>
      </c>
      <c r="S33" s="307">
        <f t="shared" ca="1" si="21"/>
        <v>5.083000000000002</v>
      </c>
      <c r="T33" s="304">
        <f t="shared" ca="1" si="1"/>
        <v>49.86423000000002</v>
      </c>
      <c r="U33" s="311">
        <f t="shared" ca="1" si="2"/>
        <v>0</v>
      </c>
      <c r="V33" s="306">
        <f t="shared" ca="1" si="3"/>
        <v>1.1508619982523254</v>
      </c>
      <c r="W33" s="304">
        <f t="shared" ca="1" si="4"/>
        <v>76.070301230331808</v>
      </c>
      <c r="Y33" s="314" t="str">
        <f t="shared" ca="1" si="22"/>
        <v/>
      </c>
      <c r="Z33" s="315" t="str">
        <f t="shared" ca="1" si="23"/>
        <v/>
      </c>
      <c r="AA33" s="316" t="str">
        <f t="shared" ca="1" si="24"/>
        <v/>
      </c>
      <c r="AC33" s="310" t="e">
        <f t="shared" ca="1" si="25"/>
        <v>#N/A</v>
      </c>
      <c r="AD33" s="323" t="e">
        <f t="shared" ca="1" si="26"/>
        <v>#N/A</v>
      </c>
      <c r="AE33" s="324">
        <f t="shared" ca="1" si="5"/>
        <v>624.09350208228147</v>
      </c>
      <c r="AG33" s="306">
        <f t="shared" ca="1" si="27"/>
        <v>-24.746341602274477</v>
      </c>
      <c r="AH33" s="304">
        <f t="shared" ca="1" si="28"/>
        <v>-15.018344740676241</v>
      </c>
    </row>
    <row r="34" spans="1:34" x14ac:dyDescent="0.2">
      <c r="A34" s="347">
        <f t="shared" ca="1" si="6"/>
        <v>0.01</v>
      </c>
      <c r="B34" s="304">
        <f t="shared" ca="1" si="7"/>
        <v>4.8999999999999932</v>
      </c>
      <c r="D34" s="306">
        <f t="shared" ca="1" si="8"/>
        <v>-1.9322758421517707</v>
      </c>
      <c r="E34" s="307">
        <f t="shared" ca="1" si="9"/>
        <v>-24.650364367810926</v>
      </c>
      <c r="F34" s="304">
        <f t="shared" ca="1" si="10"/>
        <v>24.72598134343723</v>
      </c>
      <c r="G34" s="306">
        <f t="shared" ca="1" si="11"/>
        <v>18.92453053709206</v>
      </c>
      <c r="H34" s="307">
        <f t="shared" ca="1" si="12"/>
        <v>145.24705338527517</v>
      </c>
      <c r="I34" s="304">
        <f t="shared" ca="1" si="13"/>
        <v>146.47472264235321</v>
      </c>
      <c r="J34" s="306">
        <f t="shared" ca="1" si="14"/>
        <v>72.241046900976258</v>
      </c>
      <c r="K34" s="307">
        <f t="shared" ca="1" si="15"/>
        <v>625.54720513435257</v>
      </c>
      <c r="L34" s="304">
        <f t="shared" ca="1" si="0"/>
        <v>629.70475201379008</v>
      </c>
      <c r="M34" s="306">
        <f t="shared" ca="1" si="16"/>
        <v>1.4412341763945211</v>
      </c>
      <c r="N34" s="304">
        <f t="shared" ca="1" si="17"/>
        <v>82.576635597419283</v>
      </c>
      <c r="P34" s="310">
        <f t="shared" ca="1" si="18"/>
        <v>3</v>
      </c>
      <c r="Q34" s="304">
        <f t="shared" ca="1" si="19"/>
        <v>0</v>
      </c>
      <c r="R34" s="306">
        <f t="shared" ca="1" si="20"/>
        <v>0</v>
      </c>
      <c r="S34" s="307">
        <f t="shared" ca="1" si="21"/>
        <v>5.083000000000002</v>
      </c>
      <c r="T34" s="304">
        <f t="shared" ca="1" si="1"/>
        <v>49.86423000000002</v>
      </c>
      <c r="U34" s="311">
        <f t="shared" ca="1" si="2"/>
        <v>0</v>
      </c>
      <c r="V34" s="306">
        <f t="shared" ca="1" si="3"/>
        <v>1.1506945458301512</v>
      </c>
      <c r="W34" s="304">
        <f t="shared" ca="1" si="4"/>
        <v>75.803430767999942</v>
      </c>
      <c r="Y34" s="314" t="str">
        <f t="shared" ca="1" si="22"/>
        <v/>
      </c>
      <c r="Z34" s="315" t="str">
        <f t="shared" ca="1" si="23"/>
        <v/>
      </c>
      <c r="AA34" s="316" t="str">
        <f t="shared" ca="1" si="24"/>
        <v/>
      </c>
      <c r="AC34" s="310" t="e">
        <f t="shared" ca="1" si="25"/>
        <v>#N/A</v>
      </c>
      <c r="AD34" s="323" t="e">
        <f t="shared" ca="1" si="26"/>
        <v>#N/A</v>
      </c>
      <c r="AE34" s="324">
        <f t="shared" ca="1" si="5"/>
        <v>625.54720513435257</v>
      </c>
      <c r="AG34" s="306">
        <f t="shared" ca="1" si="27"/>
        <v>-24.693518402193089</v>
      </c>
      <c r="AH34" s="304">
        <f t="shared" ca="1" si="28"/>
        <v>-14.965630775198068</v>
      </c>
    </row>
    <row r="35" spans="1:34" x14ac:dyDescent="0.2">
      <c r="A35" s="347">
        <f t="shared" ca="1" si="6"/>
        <v>0.01</v>
      </c>
      <c r="B35" s="304">
        <f t="shared" ca="1" si="7"/>
        <v>4.909999999999993</v>
      </c>
      <c r="D35" s="306">
        <f t="shared" ca="1" si="8"/>
        <v>-1.9267757972677433</v>
      </c>
      <c r="E35" s="307">
        <f t="shared" ca="1" si="9"/>
        <v>-24.598134719573714</v>
      </c>
      <c r="F35" s="304">
        <f t="shared" ca="1" si="10"/>
        <v>24.673481648426407</v>
      </c>
      <c r="G35" s="306">
        <f t="shared" ca="1" si="11"/>
        <v>18.905262779119383</v>
      </c>
      <c r="H35" s="307">
        <f t="shared" ca="1" si="12"/>
        <v>145.00107203807943</v>
      </c>
      <c r="I35" s="304">
        <f t="shared" ca="1" si="13"/>
        <v>146.22831412876187</v>
      </c>
      <c r="J35" s="306">
        <f t="shared" ca="1" si="14"/>
        <v>72.430195867557316</v>
      </c>
      <c r="K35" s="307">
        <f t="shared" ca="1" si="15"/>
        <v>626.99844576146938</v>
      </c>
      <c r="L35" s="304">
        <f t="shared" ca="1" si="0"/>
        <v>631.16811093456784</v>
      </c>
      <c r="M35" s="306">
        <f t="shared" ca="1" si="16"/>
        <v>1.4411475001741094</v>
      </c>
      <c r="N35" s="304">
        <f t="shared" ca="1" si="17"/>
        <v>82.571669415805545</v>
      </c>
      <c r="P35" s="310">
        <f t="shared" ca="1" si="18"/>
        <v>3</v>
      </c>
      <c r="Q35" s="304">
        <f t="shared" ca="1" si="19"/>
        <v>0</v>
      </c>
      <c r="R35" s="306">
        <f t="shared" ca="1" si="20"/>
        <v>0</v>
      </c>
      <c r="S35" s="307">
        <f t="shared" ca="1" si="21"/>
        <v>5.083000000000002</v>
      </c>
      <c r="T35" s="304">
        <f t="shared" ca="1" si="1"/>
        <v>49.86423000000002</v>
      </c>
      <c r="U35" s="311">
        <f t="shared" ca="1" si="2"/>
        <v>0</v>
      </c>
      <c r="V35" s="306">
        <f t="shared" ca="1" si="3"/>
        <v>1.1505274005980615</v>
      </c>
      <c r="W35" s="304">
        <f t="shared" ca="1" si="4"/>
        <v>75.537629303516994</v>
      </c>
      <c r="Y35" s="314" t="str">
        <f t="shared" ca="1" si="22"/>
        <v/>
      </c>
      <c r="Z35" s="315" t="str">
        <f t="shared" ca="1" si="23"/>
        <v/>
      </c>
      <c r="AA35" s="316" t="str">
        <f t="shared" ca="1" si="24"/>
        <v/>
      </c>
      <c r="AC35" s="310" t="e">
        <f t="shared" ca="1" si="25"/>
        <v>#N/A</v>
      </c>
      <c r="AD35" s="323" t="e">
        <f t="shared" ca="1" si="26"/>
        <v>#N/A</v>
      </c>
      <c r="AE35" s="324">
        <f t="shared" ca="1" si="5"/>
        <v>626.99844576146938</v>
      </c>
      <c r="AG35" s="306">
        <f t="shared" ca="1" si="27"/>
        <v>-24.640906288099806</v>
      </c>
      <c r="AH35" s="304">
        <f t="shared" ca="1" si="28"/>
        <v>-14.913128225063922</v>
      </c>
    </row>
    <row r="36" spans="1:34" x14ac:dyDescent="0.2">
      <c r="A36" s="347">
        <f t="shared" ca="1" si="6"/>
        <v>0.01</v>
      </c>
      <c r="B36" s="304">
        <f t="shared" ca="1" si="7"/>
        <v>4.9199999999999928</v>
      </c>
      <c r="D36" s="306">
        <f t="shared" ca="1" si="8"/>
        <v>-1.9212969188428779</v>
      </c>
      <c r="E36" s="307">
        <f t="shared" ca="1" si="9"/>
        <v>-24.546114286831035</v>
      </c>
      <c r="F36" s="304">
        <f t="shared" ca="1" si="10"/>
        <v>24.621192262612421</v>
      </c>
      <c r="G36" s="306">
        <f t="shared" ca="1" si="11"/>
        <v>18.886049809930952</v>
      </c>
      <c r="H36" s="307">
        <f t="shared" ca="1" si="12"/>
        <v>144.75561089521111</v>
      </c>
      <c r="I36" s="304">
        <f t="shared" ca="1" si="13"/>
        <v>145.98242963818953</v>
      </c>
      <c r="J36" s="306">
        <f t="shared" ca="1" si="14"/>
        <v>72.619152430502567</v>
      </c>
      <c r="K36" s="307">
        <f t="shared" ca="1" si="15"/>
        <v>628.44722917613581</v>
      </c>
      <c r="L36" s="304">
        <f t="shared" ca="1" si="0"/>
        <v>632.62900752248709</v>
      </c>
      <c r="M36" s="306">
        <f t="shared" ca="1" si="16"/>
        <v>1.4410606202034164</v>
      </c>
      <c r="N36" s="304">
        <f t="shared" ca="1" si="17"/>
        <v>82.566691560160606</v>
      </c>
      <c r="P36" s="310">
        <f t="shared" ca="1" si="18"/>
        <v>3</v>
      </c>
      <c r="Q36" s="304">
        <f t="shared" ca="1" si="19"/>
        <v>0</v>
      </c>
      <c r="R36" s="306">
        <f t="shared" ca="1" si="20"/>
        <v>0</v>
      </c>
      <c r="S36" s="307">
        <f t="shared" ca="1" si="21"/>
        <v>5.083000000000002</v>
      </c>
      <c r="T36" s="304">
        <f t="shared" ca="1" si="1"/>
        <v>49.86423000000002</v>
      </c>
      <c r="U36" s="311">
        <f t="shared" ca="1" si="2"/>
        <v>0</v>
      </c>
      <c r="V36" s="306">
        <f t="shared" ca="1" si="3"/>
        <v>1.1503605618311477</v>
      </c>
      <c r="W36" s="304">
        <f t="shared" ca="1" si="4"/>
        <v>75.272891247825001</v>
      </c>
      <c r="Y36" s="314" t="str">
        <f t="shared" ca="1" si="22"/>
        <v/>
      </c>
      <c r="Z36" s="315" t="str">
        <f t="shared" ca="1" si="23"/>
        <v/>
      </c>
      <c r="AA36" s="316" t="str">
        <f t="shared" ca="1" si="24"/>
        <v/>
      </c>
      <c r="AC36" s="310" t="e">
        <f t="shared" ca="1" si="25"/>
        <v>#N/A</v>
      </c>
      <c r="AD36" s="323" t="e">
        <f t="shared" ca="1" si="26"/>
        <v>#N/A</v>
      </c>
      <c r="AE36" s="324">
        <f t="shared" ca="1" si="5"/>
        <v>628.44722917613581</v>
      </c>
      <c r="AG36" s="306">
        <f t="shared" ca="1" si="27"/>
        <v>-24.588504151946204</v>
      </c>
      <c r="AH36" s="304">
        <f t="shared" ca="1" si="28"/>
        <v>-14.860835983379296</v>
      </c>
    </row>
    <row r="37" spans="1:34" x14ac:dyDescent="0.2">
      <c r="A37" s="347">
        <f t="shared" ca="1" si="6"/>
        <v>0.01</v>
      </c>
      <c r="B37" s="304">
        <f t="shared" ca="1" si="7"/>
        <v>4.9299999999999926</v>
      </c>
      <c r="D37" s="306">
        <f t="shared" ca="1" si="8"/>
        <v>-1.9158390947519239</v>
      </c>
      <c r="E37" s="307">
        <f t="shared" ca="1" si="9"/>
        <v>-24.494301975732053</v>
      </c>
      <c r="F37" s="304">
        <f t="shared" ca="1" si="10"/>
        <v>24.569112086425328</v>
      </c>
      <c r="G37" s="306">
        <f t="shared" ca="1" si="11"/>
        <v>18.866891418983432</v>
      </c>
      <c r="H37" s="307">
        <f t="shared" ca="1" si="12"/>
        <v>144.51066787545378</v>
      </c>
      <c r="I37" s="304">
        <f t="shared" ca="1" si="13"/>
        <v>145.73706708186981</v>
      </c>
      <c r="J37" s="306">
        <f t="shared" ca="1" si="14"/>
        <v>72.807917136647134</v>
      </c>
      <c r="K37" s="307">
        <f t="shared" ca="1" si="15"/>
        <v>629.89356056998918</v>
      </c>
      <c r="L37" s="304">
        <f t="shared" ca="1" si="0"/>
        <v>634.08744700184332</v>
      </c>
      <c r="M37" s="306">
        <f t="shared" ca="1" si="16"/>
        <v>1.4409735359714482</v>
      </c>
      <c r="N37" s="304">
        <f t="shared" ca="1" si="17"/>
        <v>82.561702001206697</v>
      </c>
      <c r="P37" s="310">
        <f t="shared" ca="1" si="18"/>
        <v>3</v>
      </c>
      <c r="Q37" s="304">
        <f t="shared" ca="1" si="19"/>
        <v>0</v>
      </c>
      <c r="R37" s="306">
        <f t="shared" ca="1" si="20"/>
        <v>0</v>
      </c>
      <c r="S37" s="307">
        <f t="shared" ca="1" si="21"/>
        <v>5.083000000000002</v>
      </c>
      <c r="T37" s="304">
        <f t="shared" ca="1" si="1"/>
        <v>49.86423000000002</v>
      </c>
      <c r="U37" s="311">
        <f t="shared" ca="1" si="2"/>
        <v>0</v>
      </c>
      <c r="V37" s="306">
        <f t="shared" ca="1" si="3"/>
        <v>1.1501940288074939</v>
      </c>
      <c r="W37" s="304">
        <f t="shared" ca="1" si="4"/>
        <v>75.009211048856145</v>
      </c>
      <c r="Y37" s="314" t="str">
        <f t="shared" ca="1" si="22"/>
        <v/>
      </c>
      <c r="Z37" s="315" t="str">
        <f t="shared" ca="1" si="23"/>
        <v/>
      </c>
      <c r="AA37" s="316" t="str">
        <f t="shared" ca="1" si="24"/>
        <v/>
      </c>
      <c r="AC37" s="310" t="e">
        <f t="shared" ca="1" si="25"/>
        <v>#N/A</v>
      </c>
      <c r="AD37" s="323" t="e">
        <f t="shared" ca="1" si="26"/>
        <v>#N/A</v>
      </c>
      <c r="AE37" s="324">
        <f t="shared" ca="1" si="5"/>
        <v>629.89356056998918</v>
      </c>
      <c r="AG37" s="306">
        <f t="shared" ca="1" si="27"/>
        <v>-24.536310893014058</v>
      </c>
      <c r="AH37" s="304">
        <f t="shared" ca="1" si="28"/>
        <v>-14.808752950585278</v>
      </c>
    </row>
    <row r="38" spans="1:34" x14ac:dyDescent="0.2">
      <c r="A38" s="347">
        <f t="shared" ca="1" si="6"/>
        <v>0.01</v>
      </c>
      <c r="B38" s="304">
        <f t="shared" ca="1" si="7"/>
        <v>4.9399999999999924</v>
      </c>
      <c r="D38" s="306">
        <f t="shared" ca="1" si="8"/>
        <v>-1.9104022136098391</v>
      </c>
      <c r="E38" s="307">
        <f t="shared" ca="1" si="9"/>
        <v>-24.442696699665348</v>
      </c>
      <c r="F38" s="304">
        <f t="shared" ca="1" si="10"/>
        <v>24.517240027572367</v>
      </c>
      <c r="G38" s="306">
        <f t="shared" ca="1" si="11"/>
        <v>18.847787396847334</v>
      </c>
      <c r="H38" s="307">
        <f t="shared" ca="1" si="12"/>
        <v>144.26624090845712</v>
      </c>
      <c r="I38" s="304">
        <f t="shared" ca="1" si="13"/>
        <v>145.4922243819708</v>
      </c>
      <c r="J38" s="306">
        <f t="shared" ca="1" si="14"/>
        <v>72.996490530726291</v>
      </c>
      <c r="K38" s="307">
        <f t="shared" ca="1" si="15"/>
        <v>631.33744511390876</v>
      </c>
      <c r="L38" s="304">
        <f t="shared" ca="1" si="0"/>
        <v>635.54343457608013</v>
      </c>
      <c r="M38" s="306">
        <f t="shared" ca="1" si="16"/>
        <v>1.4408862469652406</v>
      </c>
      <c r="N38" s="304">
        <f t="shared" ca="1" si="17"/>
        <v>82.556700709553112</v>
      </c>
      <c r="P38" s="310">
        <f t="shared" ca="1" si="18"/>
        <v>3</v>
      </c>
      <c r="Q38" s="304">
        <f t="shared" ca="1" si="19"/>
        <v>0</v>
      </c>
      <c r="R38" s="306">
        <f t="shared" ca="1" si="20"/>
        <v>0</v>
      </c>
      <c r="S38" s="307">
        <f t="shared" ca="1" si="21"/>
        <v>5.083000000000002</v>
      </c>
      <c r="T38" s="304">
        <f t="shared" ca="1" si="1"/>
        <v>49.86423000000002</v>
      </c>
      <c r="U38" s="311">
        <f t="shared" ca="1" si="2"/>
        <v>0</v>
      </c>
      <c r="V38" s="306">
        <f t="shared" ca="1" si="3"/>
        <v>1.1500278008081635</v>
      </c>
      <c r="W38" s="304">
        <f t="shared" ca="1" si="4"/>
        <v>74.746583191238997</v>
      </c>
      <c r="Y38" s="314" t="str">
        <f t="shared" ca="1" si="22"/>
        <v/>
      </c>
      <c r="Z38" s="315" t="str">
        <f t="shared" ca="1" si="23"/>
        <v/>
      </c>
      <c r="AA38" s="316" t="str">
        <f t="shared" ca="1" si="24"/>
        <v/>
      </c>
      <c r="AC38" s="310" t="e">
        <f t="shared" ca="1" si="25"/>
        <v>#N/A</v>
      </c>
      <c r="AD38" s="323" t="e">
        <f t="shared" ca="1" si="26"/>
        <v>#N/A</v>
      </c>
      <c r="AE38" s="324">
        <f t="shared" ca="1" si="5"/>
        <v>631.33744511390876</v>
      </c>
      <c r="AG38" s="306">
        <f t="shared" ca="1" si="27"/>
        <v>-24.484325417856976</v>
      </c>
      <c r="AH38" s="304">
        <f t="shared" ca="1" si="28"/>
        <v>-14.756878034400181</v>
      </c>
    </row>
    <row r="39" spans="1:34" x14ac:dyDescent="0.2">
      <c r="A39" s="347">
        <f t="shared" ca="1" si="6"/>
        <v>0.01</v>
      </c>
      <c r="B39" s="304">
        <f t="shared" ca="1" si="7"/>
        <v>4.9499999999999922</v>
      </c>
      <c r="D39" s="306">
        <f t="shared" ca="1" si="8"/>
        <v>-1.9049861647659052</v>
      </c>
      <c r="E39" s="307">
        <f t="shared" ca="1" si="9"/>
        <v>-24.391297379201429</v>
      </c>
      <c r="F39" s="304">
        <f t="shared" ca="1" si="10"/>
        <v>24.465575000980216</v>
      </c>
      <c r="G39" s="306">
        <f t="shared" ca="1" si="11"/>
        <v>18.828737535199675</v>
      </c>
      <c r="H39" s="307">
        <f t="shared" ca="1" si="12"/>
        <v>144.0223279346651</v>
      </c>
      <c r="I39" s="304">
        <f t="shared" ca="1" si="13"/>
        <v>145.247899471523</v>
      </c>
      <c r="J39" s="306">
        <f t="shared" ca="1" si="14"/>
        <v>73.184873155386526</v>
      </c>
      <c r="K39" s="307">
        <f t="shared" ca="1" si="15"/>
        <v>632.77888795812441</v>
      </c>
      <c r="L39" s="304">
        <f t="shared" ca="1" si="0"/>
        <v>636.99697542789841</v>
      </c>
      <c r="M39" s="306">
        <f t="shared" ca="1" si="16"/>
        <v>1.4407987526698511</v>
      </c>
      <c r="N39" s="304">
        <f t="shared" ca="1" si="17"/>
        <v>82.551687655695815</v>
      </c>
      <c r="P39" s="310">
        <f t="shared" ca="1" si="18"/>
        <v>3</v>
      </c>
      <c r="Q39" s="304">
        <f t="shared" ca="1" si="19"/>
        <v>0</v>
      </c>
      <c r="R39" s="306">
        <f t="shared" ca="1" si="20"/>
        <v>0</v>
      </c>
      <c r="S39" s="307">
        <f t="shared" ca="1" si="21"/>
        <v>5.083000000000002</v>
      </c>
      <c r="T39" s="304">
        <f t="shared" ca="1" si="1"/>
        <v>49.86423000000002</v>
      </c>
      <c r="U39" s="311">
        <f t="shared" ca="1" si="2"/>
        <v>0</v>
      </c>
      <c r="V39" s="306">
        <f t="shared" ca="1" si="3"/>
        <v>1.1498618771171825</v>
      </c>
      <c r="W39" s="304">
        <f t="shared" ca="1" si="4"/>
        <v>74.4850021960075</v>
      </c>
      <c r="Y39" s="314" t="str">
        <f t="shared" ca="1" si="22"/>
        <v/>
      </c>
      <c r="Z39" s="315" t="str">
        <f t="shared" ca="1" si="23"/>
        <v/>
      </c>
      <c r="AA39" s="316" t="str">
        <f t="shared" ca="1" si="24"/>
        <v/>
      </c>
      <c r="AC39" s="310" t="e">
        <f t="shared" ca="1" si="25"/>
        <v>#N/A</v>
      </c>
      <c r="AD39" s="323" t="e">
        <f t="shared" ca="1" si="26"/>
        <v>#N/A</v>
      </c>
      <c r="AE39" s="324">
        <f t="shared" ca="1" si="5"/>
        <v>632.77888795812441</v>
      </c>
      <c r="AG39" s="306">
        <f t="shared" ca="1" si="27"/>
        <v>-24.432546640242542</v>
      </c>
      <c r="AH39" s="304">
        <f t="shared" ca="1" si="28"/>
        <v>-14.705210149761749</v>
      </c>
    </row>
    <row r="40" spans="1:34" x14ac:dyDescent="0.2">
      <c r="A40" s="347">
        <f t="shared" ca="1" si="6"/>
        <v>0.01</v>
      </c>
      <c r="B40" s="304">
        <f t="shared" ca="1" si="7"/>
        <v>4.959999999999992</v>
      </c>
      <c r="D40" s="306">
        <f t="shared" ca="1" si="8"/>
        <v>-1.8995908382978945</v>
      </c>
      <c r="E40" s="307">
        <f t="shared" ca="1" si="9"/>
        <v>-24.340102942035792</v>
      </c>
      <c r="F40" s="304">
        <f t="shared" ca="1" si="10"/>
        <v>24.414115928737715</v>
      </c>
      <c r="G40" s="306">
        <f t="shared" ca="1" si="11"/>
        <v>18.809741626816695</v>
      </c>
      <c r="H40" s="307">
        <f t="shared" ca="1" si="12"/>
        <v>143.77892690524473</v>
      </c>
      <c r="I40" s="304">
        <f t="shared" ca="1" si="13"/>
        <v>145.00409029434758</v>
      </c>
      <c r="J40" s="306">
        <f t="shared" ca="1" si="14"/>
        <v>73.373065551196603</v>
      </c>
      <c r="K40" s="307">
        <f t="shared" ca="1" si="15"/>
        <v>634.21789423232394</v>
      </c>
      <c r="L40" s="304">
        <f t="shared" ca="1" si="0"/>
        <v>638.44807471936463</v>
      </c>
      <c r="M40" s="306">
        <f t="shared" ca="1" si="16"/>
        <v>1.4407110525683493</v>
      </c>
      <c r="N40" s="304">
        <f t="shared" ca="1" si="17"/>
        <v>82.546662810016898</v>
      </c>
      <c r="P40" s="310">
        <f t="shared" ca="1" si="18"/>
        <v>3</v>
      </c>
      <c r="Q40" s="304">
        <f t="shared" ca="1" si="19"/>
        <v>0</v>
      </c>
      <c r="R40" s="306">
        <f t="shared" ca="1" si="20"/>
        <v>0</v>
      </c>
      <c r="S40" s="307">
        <f t="shared" ca="1" si="21"/>
        <v>5.083000000000002</v>
      </c>
      <c r="T40" s="304">
        <f t="shared" ca="1" si="1"/>
        <v>49.86423000000002</v>
      </c>
      <c r="U40" s="311">
        <f t="shared" ca="1" si="2"/>
        <v>0</v>
      </c>
      <c r="V40" s="306">
        <f t="shared" ca="1" si="3"/>
        <v>1.1496962570215217</v>
      </c>
      <c r="W40" s="304">
        <f t="shared" ca="1" si="4"/>
        <v>74.224462620312224</v>
      </c>
      <c r="Y40" s="314" t="str">
        <f t="shared" ca="1" si="22"/>
        <v/>
      </c>
      <c r="Z40" s="315" t="str">
        <f t="shared" ca="1" si="23"/>
        <v/>
      </c>
      <c r="AA40" s="316" t="str">
        <f t="shared" ca="1" si="24"/>
        <v/>
      </c>
      <c r="AC40" s="310" t="e">
        <f t="shared" ca="1" si="25"/>
        <v>#N/A</v>
      </c>
      <c r="AD40" s="323" t="e">
        <f t="shared" ca="1" si="26"/>
        <v>#N/A</v>
      </c>
      <c r="AE40" s="324">
        <f t="shared" ca="1" si="5"/>
        <v>634.21789423232394</v>
      </c>
      <c r="AG40" s="306">
        <f t="shared" ca="1" si="27"/>
        <v>-24.380973481095079</v>
      </c>
      <c r="AH40" s="304">
        <f t="shared" ca="1" si="28"/>
        <v>-14.653748218769914</v>
      </c>
    </row>
    <row r="41" spans="1:34" x14ac:dyDescent="0.2">
      <c r="A41" s="347">
        <f t="shared" ca="1" si="6"/>
        <v>0.01</v>
      </c>
      <c r="B41" s="304">
        <f t="shared" ca="1" si="7"/>
        <v>4.9699999999999918</v>
      </c>
      <c r="D41" s="306">
        <f t="shared" ca="1" si="8"/>
        <v>-1.8942161250062952</v>
      </c>
      <c r="E41" s="307">
        <f t="shared" ca="1" si="9"/>
        <v>-24.289112322932397</v>
      </c>
      <c r="F41" s="304">
        <f t="shared" ca="1" si="10"/>
        <v>24.362861740039083</v>
      </c>
      <c r="G41" s="306">
        <f t="shared" ca="1" si="11"/>
        <v>18.790799465566632</v>
      </c>
      <c r="H41" s="307">
        <f t="shared" ca="1" si="12"/>
        <v>143.5360357820154</v>
      </c>
      <c r="I41" s="304">
        <f t="shared" ca="1" si="13"/>
        <v>144.76079480498561</v>
      </c>
      <c r="J41" s="306">
        <f t="shared" ca="1" si="14"/>
        <v>73.561068256658515</v>
      </c>
      <c r="K41" s="307">
        <f t="shared" ca="1" si="15"/>
        <v>635.65446904576027</v>
      </c>
      <c r="L41" s="304">
        <f t="shared" ca="1" si="0"/>
        <v>639.89673759201821</v>
      </c>
      <c r="M41" s="306">
        <f t="shared" ca="1" si="16"/>
        <v>1.4406231461418078</v>
      </c>
      <c r="N41" s="304">
        <f t="shared" ca="1" si="17"/>
        <v>82.541626142783983</v>
      </c>
      <c r="P41" s="310">
        <f t="shared" ca="1" si="18"/>
        <v>3</v>
      </c>
      <c r="Q41" s="304">
        <f t="shared" ca="1" si="19"/>
        <v>0</v>
      </c>
      <c r="R41" s="306">
        <f t="shared" ca="1" si="20"/>
        <v>0</v>
      </c>
      <c r="S41" s="307">
        <f t="shared" ca="1" si="21"/>
        <v>5.083000000000002</v>
      </c>
      <c r="T41" s="304">
        <f t="shared" ca="1" si="1"/>
        <v>49.86423000000002</v>
      </c>
      <c r="U41" s="311">
        <f t="shared" ca="1" si="2"/>
        <v>0</v>
      </c>
      <c r="V41" s="306">
        <f t="shared" ca="1" si="3"/>
        <v>1.1495309398110829</v>
      </c>
      <c r="W41" s="304">
        <f t="shared" ca="1" si="4"/>
        <v>73.964959057134791</v>
      </c>
      <c r="Y41" s="314" t="str">
        <f t="shared" ca="1" si="22"/>
        <v/>
      </c>
      <c r="Z41" s="315" t="str">
        <f t="shared" ca="1" si="23"/>
        <v/>
      </c>
      <c r="AA41" s="316" t="str">
        <f t="shared" ca="1" si="24"/>
        <v/>
      </c>
      <c r="AC41" s="310" t="e">
        <f t="shared" ca="1" si="25"/>
        <v>#N/A</v>
      </c>
      <c r="AD41" s="323" t="e">
        <f t="shared" ca="1" si="26"/>
        <v>#N/A</v>
      </c>
      <c r="AE41" s="324">
        <f t="shared" ca="1" si="5"/>
        <v>635.65446904576027</v>
      </c>
      <c r="AG41" s="306">
        <f t="shared" ca="1" si="27"/>
        <v>-24.329604868438771</v>
      </c>
      <c r="AH41" s="304">
        <f t="shared" ca="1" si="28"/>
        <v>-14.602491170629982</v>
      </c>
    </row>
    <row r="42" spans="1:34" x14ac:dyDescent="0.2">
      <c r="A42" s="347">
        <f t="shared" ca="1" si="6"/>
        <v>0.01</v>
      </c>
      <c r="B42" s="304">
        <f t="shared" ca="1" si="7"/>
        <v>4.9799999999999915</v>
      </c>
      <c r="D42" s="306">
        <f t="shared" ca="1" si="8"/>
        <v>-1.8888619164085969</v>
      </c>
      <c r="E42" s="307">
        <f t="shared" ca="1" si="9"/>
        <v>-24.23832446366778</v>
      </c>
      <c r="F42" s="304">
        <f t="shared" ca="1" si="10"/>
        <v>24.31181137112771</v>
      </c>
      <c r="G42" s="306">
        <f t="shared" ca="1" si="11"/>
        <v>18.771910846402545</v>
      </c>
      <c r="H42" s="307">
        <f t="shared" ca="1" si="12"/>
        <v>143.29365253737873</v>
      </c>
      <c r="I42" s="304">
        <f t="shared" ca="1" si="13"/>
        <v>144.51801096862741</v>
      </c>
      <c r="J42" s="306">
        <f t="shared" ca="1" si="14"/>
        <v>73.748881808218357</v>
      </c>
      <c r="K42" s="307">
        <f t="shared" ca="1" si="15"/>
        <v>637.08861748735728</v>
      </c>
      <c r="L42" s="304">
        <f t="shared" ca="1" si="0"/>
        <v>641.3429691669777</v>
      </c>
      <c r="M42" s="306">
        <f t="shared" ca="1" si="16"/>
        <v>1.4405350328692945</v>
      </c>
      <c r="N42" s="304">
        <f t="shared" ca="1" si="17"/>
        <v>82.536577624149899</v>
      </c>
      <c r="P42" s="310">
        <f t="shared" ca="1" si="18"/>
        <v>3</v>
      </c>
      <c r="Q42" s="304">
        <f t="shared" ca="1" si="19"/>
        <v>0</v>
      </c>
      <c r="R42" s="306">
        <f t="shared" ca="1" si="20"/>
        <v>0</v>
      </c>
      <c r="S42" s="307">
        <f t="shared" ca="1" si="21"/>
        <v>5.083000000000002</v>
      </c>
      <c r="T42" s="304">
        <f t="shared" ca="1" si="1"/>
        <v>49.86423000000002</v>
      </c>
      <c r="U42" s="311">
        <f t="shared" ca="1" si="2"/>
        <v>0</v>
      </c>
      <c r="V42" s="306">
        <f t="shared" ca="1" si="3"/>
        <v>1.1493659247786832</v>
      </c>
      <c r="W42" s="304">
        <f t="shared" ca="1" si="4"/>
        <v>73.706486135004752</v>
      </c>
      <c r="Y42" s="314" t="str">
        <f t="shared" ca="1" si="22"/>
        <v/>
      </c>
      <c r="Z42" s="315" t="str">
        <f t="shared" ca="1" si="23"/>
        <v/>
      </c>
      <c r="AA42" s="316" t="str">
        <f t="shared" ca="1" si="24"/>
        <v/>
      </c>
      <c r="AC42" s="310" t="e">
        <f t="shared" ca="1" si="25"/>
        <v>#N/A</v>
      </c>
      <c r="AD42" s="323" t="e">
        <f t="shared" ca="1" si="26"/>
        <v>#N/A</v>
      </c>
      <c r="AE42" s="324">
        <f t="shared" ca="1" si="5"/>
        <v>637.08861748735728</v>
      </c>
      <c r="AG42" s="306">
        <f t="shared" ca="1" si="27"/>
        <v>-24.278439737341472</v>
      </c>
      <c r="AH42" s="304">
        <f t="shared" ca="1" si="28"/>
        <v>-14.551437941596452</v>
      </c>
    </row>
    <row r="43" spans="1:34" x14ac:dyDescent="0.2">
      <c r="A43" s="347">
        <f t="shared" ca="1" si="6"/>
        <v>0.01</v>
      </c>
      <c r="B43" s="304">
        <f t="shared" ca="1" si="7"/>
        <v>4.9899999999999913</v>
      </c>
      <c r="D43" s="306">
        <f t="shared" ca="1" si="8"/>
        <v>-1.8835281047336048</v>
      </c>
      <c r="E43" s="307">
        <f t="shared" ca="1" si="9"/>
        <v>-24.18773831297564</v>
      </c>
      <c r="F43" s="304">
        <f t="shared" ca="1" si="10"/>
        <v>24.260963765240469</v>
      </c>
      <c r="G43" s="306">
        <f t="shared" ca="1" si="11"/>
        <v>18.753075565355207</v>
      </c>
      <c r="H43" s="307">
        <f t="shared" ca="1" si="12"/>
        <v>143.05177515424899</v>
      </c>
      <c r="I43" s="304">
        <f t="shared" ca="1" si="13"/>
        <v>144.27573676104285</v>
      </c>
      <c r="J43" s="306">
        <f t="shared" ca="1" si="14"/>
        <v>73.936506740277139</v>
      </c>
      <c r="K43" s="307">
        <f t="shared" ca="1" si="15"/>
        <v>638.52034462581537</v>
      </c>
      <c r="L43" s="304">
        <f t="shared" ca="1" si="0"/>
        <v>642.78677454504702</v>
      </c>
      <c r="M43" s="306">
        <f t="shared" ca="1" si="16"/>
        <v>1.4404467122278624</v>
      </c>
      <c r="N43" s="304">
        <f t="shared" ca="1" si="17"/>
        <v>82.531517224151941</v>
      </c>
      <c r="P43" s="310">
        <f t="shared" ca="1" si="18"/>
        <v>3</v>
      </c>
      <c r="Q43" s="304">
        <f t="shared" ca="1" si="19"/>
        <v>0</v>
      </c>
      <c r="R43" s="306">
        <f t="shared" ca="1" si="20"/>
        <v>0</v>
      </c>
      <c r="S43" s="307">
        <f t="shared" ca="1" si="21"/>
        <v>5.083000000000002</v>
      </c>
      <c r="T43" s="304">
        <f t="shared" ca="1" si="1"/>
        <v>49.86423000000002</v>
      </c>
      <c r="U43" s="311">
        <f t="shared" ca="1" si="2"/>
        <v>0</v>
      </c>
      <c r="V43" s="306">
        <f t="shared" ca="1" si="3"/>
        <v>1.1492012112200376</v>
      </c>
      <c r="W43" s="304">
        <f t="shared" ca="1" si="4"/>
        <v>73.449038517718989</v>
      </c>
      <c r="Y43" s="314" t="str">
        <f t="shared" ca="1" si="22"/>
        <v/>
      </c>
      <c r="Z43" s="315" t="str">
        <f t="shared" ca="1" si="23"/>
        <v/>
      </c>
      <c r="AA43" s="316" t="str">
        <f t="shared" ca="1" si="24"/>
        <v/>
      </c>
      <c r="AC43" s="310" t="e">
        <f t="shared" ca="1" si="25"/>
        <v>#N/A</v>
      </c>
      <c r="AD43" s="323" t="e">
        <f t="shared" ca="1" si="26"/>
        <v>#N/A</v>
      </c>
      <c r="AE43" s="324">
        <f t="shared" ca="1" si="5"/>
        <v>638.52034462581537</v>
      </c>
      <c r="AG43" s="306">
        <f t="shared" ca="1" si="27"/>
        <v>-24.227477029858974</v>
      </c>
      <c r="AH43" s="304">
        <f t="shared" ca="1" si="28"/>
        <v>-14.500587474917317</v>
      </c>
    </row>
    <row r="44" spans="1:34" x14ac:dyDescent="0.2">
      <c r="A44" s="347">
        <f t="shared" ca="1" si="6"/>
        <v>0.01</v>
      </c>
      <c r="B44" s="304">
        <f t="shared" ca="1" si="7"/>
        <v>4.9999999999999911</v>
      </c>
      <c r="D44" s="306">
        <f t="shared" ca="1" si="8"/>
        <v>-1.8782145829158439</v>
      </c>
      <c r="E44" s="307">
        <f t="shared" ca="1" si="9"/>
        <v>-24.137352826491941</v>
      </c>
      <c r="F44" s="304">
        <f t="shared" ca="1" si="10"/>
        <v>24.210317872552526</v>
      </c>
      <c r="G44" s="306">
        <f t="shared" ca="1" si="11"/>
        <v>18.734293419526047</v>
      </c>
      <c r="H44" s="307">
        <f t="shared" ca="1" si="12"/>
        <v>142.81040162598407</v>
      </c>
      <c r="I44" s="304">
        <f t="shared" ca="1" si="13"/>
        <v>144.03397016851187</v>
      </c>
      <c r="J44" s="306">
        <f t="shared" ca="1" si="14"/>
        <v>74.123943585201545</v>
      </c>
      <c r="K44" s="307">
        <f t="shared" ca="1" si="15"/>
        <v>639.94965550971654</v>
      </c>
      <c r="L44" s="304">
        <f t="shared" ca="1" si="0"/>
        <v>644.2281588068214</v>
      </c>
      <c r="M44" s="306">
        <f t="shared" ca="1" si="16"/>
        <v>1.4403581836925416</v>
      </c>
      <c r="N44" s="304">
        <f t="shared" ca="1" si="17"/>
        <v>82.526444912711597</v>
      </c>
      <c r="P44" s="310">
        <f t="shared" ca="1" si="18"/>
        <v>3</v>
      </c>
      <c r="Q44" s="304">
        <f t="shared" ca="1" si="19"/>
        <v>0</v>
      </c>
      <c r="R44" s="306">
        <f t="shared" ca="1" si="20"/>
        <v>0</v>
      </c>
      <c r="S44" s="307">
        <f t="shared" ca="1" si="21"/>
        <v>5.083000000000002</v>
      </c>
      <c r="T44" s="304">
        <f t="shared" ca="1" si="1"/>
        <v>49.86423000000002</v>
      </c>
      <c r="U44" s="311">
        <f t="shared" ca="1" si="2"/>
        <v>0</v>
      </c>
      <c r="V44" s="306">
        <f t="shared" ca="1" si="3"/>
        <v>1.1490367984337466</v>
      </c>
      <c r="W44" s="304">
        <f t="shared" ca="1" si="4"/>
        <v>73.192610904063841</v>
      </c>
      <c r="Y44" s="314" t="str">
        <f t="shared" ca="1" si="22"/>
        <v/>
      </c>
      <c r="Z44" s="315" t="str">
        <f t="shared" ca="1" si="23"/>
        <v/>
      </c>
      <c r="AA44" s="316" t="str">
        <f t="shared" ca="1" si="24"/>
        <v/>
      </c>
      <c r="AC44" s="310">
        <f t="shared" ca="1" si="25"/>
        <v>4.9999999999999911</v>
      </c>
      <c r="AD44" s="323">
        <f t="shared" ca="1" si="26"/>
        <v>74.123943585201545</v>
      </c>
      <c r="AE44" s="324">
        <f t="shared" ca="1" si="5"/>
        <v>639.94965550971654</v>
      </c>
      <c r="AG44" s="306">
        <f t="shared" ca="1" si="27"/>
        <v>-24.176715694979769</v>
      </c>
      <c r="AH44" s="304">
        <f t="shared" ca="1" si="28"/>
        <v>-14.449938720778864</v>
      </c>
    </row>
    <row r="45" spans="1:34" x14ac:dyDescent="0.2">
      <c r="A45" s="347">
        <f t="shared" ca="1" si="6"/>
        <v>0.01</v>
      </c>
      <c r="B45" s="304">
        <f t="shared" ca="1" si="7"/>
        <v>5.0099999999999909</v>
      </c>
      <c r="D45" s="306">
        <f t="shared" ca="1" si="8"/>
        <v>-1.8729212445899706</v>
      </c>
      <c r="E45" s="307">
        <f t="shared" ca="1" si="9"/>
        <v>-24.08716696670049</v>
      </c>
      <c r="F45" s="304">
        <f t="shared" ca="1" si="10"/>
        <v>24.159872650122633</v>
      </c>
      <c r="G45" s="306">
        <f t="shared" ca="1" si="11"/>
        <v>18.715564207080146</v>
      </c>
      <c r="H45" s="307">
        <f t="shared" ca="1" si="12"/>
        <v>142.56952995631707</v>
      </c>
      <c r="I45" s="304">
        <f t="shared" ca="1" si="13"/>
        <v>143.79270918775586</v>
      </c>
      <c r="J45" s="306">
        <f t="shared" ca="1" si="14"/>
        <v>74.311192873334576</v>
      </c>
      <c r="K45" s="307">
        <f t="shared" ca="1" si="15"/>
        <v>641.376555167628</v>
      </c>
      <c r="L45" s="304">
        <f t="shared" ca="1" si="0"/>
        <v>645.66712701279073</v>
      </c>
      <c r="M45" s="306">
        <f t="shared" ca="1" si="16"/>
        <v>1.44026944673633</v>
      </c>
      <c r="N45" s="304">
        <f t="shared" ca="1" si="17"/>
        <v>82.521360659633828</v>
      </c>
      <c r="P45" s="310">
        <f t="shared" ca="1" si="18"/>
        <v>3</v>
      </c>
      <c r="Q45" s="304">
        <f t="shared" ca="1" si="19"/>
        <v>0</v>
      </c>
      <c r="R45" s="306">
        <f t="shared" ca="1" si="20"/>
        <v>0</v>
      </c>
      <c r="S45" s="307">
        <f t="shared" ca="1" si="21"/>
        <v>5.083000000000002</v>
      </c>
      <c r="T45" s="304">
        <f t="shared" ca="1" si="1"/>
        <v>49.86423000000002</v>
      </c>
      <c r="U45" s="311">
        <f t="shared" ca="1" si="2"/>
        <v>0</v>
      </c>
      <c r="V45" s="306">
        <f t="shared" ca="1" si="3"/>
        <v>1.1488726857212779</v>
      </c>
      <c r="W45" s="304">
        <f t="shared" ca="1" si="4"/>
        <v>72.937198027539807</v>
      </c>
      <c r="Y45" s="314" t="str">
        <f t="shared" ca="1" si="22"/>
        <v/>
      </c>
      <c r="Z45" s="315" t="str">
        <f t="shared" ca="1" si="23"/>
        <v/>
      </c>
      <c r="AA45" s="316" t="str">
        <f t="shared" ca="1" si="24"/>
        <v/>
      </c>
      <c r="AC45" s="310" t="e">
        <f t="shared" ca="1" si="25"/>
        <v>#N/A</v>
      </c>
      <c r="AD45" s="323" t="e">
        <f t="shared" ca="1" si="26"/>
        <v>#N/A</v>
      </c>
      <c r="AE45" s="324">
        <f t="shared" ca="1" si="5"/>
        <v>641.376555167628</v>
      </c>
      <c r="AG45" s="306">
        <f t="shared" ca="1" si="27"/>
        <v>-24.126154688570359</v>
      </c>
      <c r="AH45" s="304">
        <f t="shared" ca="1" si="28"/>
        <v>-14.399490636250995</v>
      </c>
    </row>
    <row r="46" spans="1:34" x14ac:dyDescent="0.2">
      <c r="A46" s="347">
        <f t="shared" ca="1" si="6"/>
        <v>0.01</v>
      </c>
      <c r="B46" s="304">
        <f t="shared" ca="1" si="7"/>
        <v>5.0199999999999907</v>
      </c>
      <c r="D46" s="306">
        <f t="shared" ca="1" si="8"/>
        <v>-1.8676479840852789</v>
      </c>
      <c r="E46" s="307">
        <f t="shared" ca="1" si="9"/>
        <v>-24.037179702879101</v>
      </c>
      <c r="F46" s="304">
        <f t="shared" ca="1" si="10"/>
        <v>24.109627061839028</v>
      </c>
      <c r="G46" s="306">
        <f t="shared" ca="1" si="11"/>
        <v>18.696887727239293</v>
      </c>
      <c r="H46" s="307">
        <f t="shared" ca="1" si="12"/>
        <v>142.32915815928828</v>
      </c>
      <c r="I46" s="304">
        <f t="shared" ca="1" si="13"/>
        <v>143.55195182586925</v>
      </c>
      <c r="J46" s="306">
        <f t="shared" ca="1" si="14"/>
        <v>74.498255133006168</v>
      </c>
      <c r="K46" s="307">
        <f t="shared" ca="1" si="15"/>
        <v>642.80104860820597</v>
      </c>
      <c r="L46" s="304">
        <f t="shared" ca="1" si="0"/>
        <v>647.1036842034448</v>
      </c>
      <c r="M46" s="306">
        <f t="shared" ca="1" si="16"/>
        <v>1.4401805008301838</v>
      </c>
      <c r="N46" s="304">
        <f t="shared" ca="1" si="17"/>
        <v>82.516264434606683</v>
      </c>
      <c r="P46" s="310">
        <f t="shared" ca="1" si="18"/>
        <v>3</v>
      </c>
      <c r="Q46" s="304">
        <f t="shared" ca="1" si="19"/>
        <v>0</v>
      </c>
      <c r="R46" s="306">
        <f t="shared" ca="1" si="20"/>
        <v>0</v>
      </c>
      <c r="S46" s="307">
        <f t="shared" ca="1" si="21"/>
        <v>5.083000000000002</v>
      </c>
      <c r="T46" s="304">
        <f t="shared" ca="1" si="1"/>
        <v>49.86423000000002</v>
      </c>
      <c r="U46" s="311">
        <f t="shared" ca="1" si="2"/>
        <v>0</v>
      </c>
      <c r="V46" s="306">
        <f t="shared" ca="1" si="3"/>
        <v>1.1487088723869532</v>
      </c>
      <c r="W46" s="304">
        <f t="shared" ca="1" si="4"/>
        <v>72.682794656088589</v>
      </c>
      <c r="Y46" s="314" t="str">
        <f t="shared" ca="1" si="22"/>
        <v/>
      </c>
      <c r="Z46" s="315" t="str">
        <f t="shared" ca="1" si="23"/>
        <v/>
      </c>
      <c r="AA46" s="316" t="str">
        <f t="shared" ca="1" si="24"/>
        <v/>
      </c>
      <c r="AC46" s="310" t="e">
        <f t="shared" ca="1" si="25"/>
        <v>#N/A</v>
      </c>
      <c r="AD46" s="323" t="e">
        <f t="shared" ca="1" si="26"/>
        <v>#N/A</v>
      </c>
      <c r="AE46" s="324">
        <f t="shared" ca="1" si="5"/>
        <v>642.80104860820597</v>
      </c>
      <c r="AG46" s="306">
        <f t="shared" ca="1" si="27"/>
        <v>-24.07579297332105</v>
      </c>
      <c r="AH46" s="304">
        <f t="shared" ca="1" si="28"/>
        <v>-14.349242185233086</v>
      </c>
    </row>
    <row r="47" spans="1:34" x14ac:dyDescent="0.2">
      <c r="A47" s="347">
        <f t="shared" ca="1" si="6"/>
        <v>0.01</v>
      </c>
      <c r="B47" s="304">
        <f t="shared" ca="1" si="7"/>
        <v>5.0299999999999905</v>
      </c>
      <c r="D47" s="306">
        <f t="shared" ca="1" si="8"/>
        <v>-1.8623946964202223</v>
      </c>
      <c r="E47" s="307">
        <f t="shared" ca="1" si="9"/>
        <v>-23.987390011046138</v>
      </c>
      <c r="F47" s="304">
        <f t="shared" ca="1" si="10"/>
        <v>24.05958007836567</v>
      </c>
      <c r="G47" s="306">
        <f t="shared" ca="1" si="11"/>
        <v>18.678263780275092</v>
      </c>
      <c r="H47" s="307">
        <f t="shared" ca="1" si="12"/>
        <v>142.08928425917782</v>
      </c>
      <c r="I47" s="304">
        <f t="shared" ca="1" si="13"/>
        <v>143.31169610025196</v>
      </c>
      <c r="J47" s="306">
        <f t="shared" ca="1" si="14"/>
        <v>74.685130890543746</v>
      </c>
      <c r="K47" s="307">
        <f t="shared" ca="1" si="15"/>
        <v>644.22314082029834</v>
      </c>
      <c r="L47" s="304">
        <f t="shared" ca="1" si="0"/>
        <v>648.53783539937558</v>
      </c>
      <c r="M47" s="306">
        <f t="shared" ca="1" si="16"/>
        <v>1.4400913454430089</v>
      </c>
      <c r="N47" s="304">
        <f t="shared" ca="1" si="17"/>
        <v>82.511156207200713</v>
      </c>
      <c r="P47" s="310">
        <f t="shared" ca="1" si="18"/>
        <v>3</v>
      </c>
      <c r="Q47" s="304">
        <f t="shared" ca="1" si="19"/>
        <v>0</v>
      </c>
      <c r="R47" s="306">
        <f t="shared" ca="1" si="20"/>
        <v>0</v>
      </c>
      <c r="S47" s="307">
        <f t="shared" ca="1" si="21"/>
        <v>5.083000000000002</v>
      </c>
      <c r="T47" s="304">
        <f t="shared" ca="1" si="1"/>
        <v>49.86423000000002</v>
      </c>
      <c r="U47" s="311">
        <f t="shared" ca="1" si="2"/>
        <v>0</v>
      </c>
      <c r="V47" s="306">
        <f t="shared" ca="1" si="3"/>
        <v>1.1485453577379319</v>
      </c>
      <c r="W47" s="304">
        <f t="shared" ca="1" si="4"/>
        <v>72.429395591822853</v>
      </c>
      <c r="Y47" s="314" t="str">
        <f t="shared" ca="1" si="22"/>
        <v/>
      </c>
      <c r="Z47" s="315" t="str">
        <f t="shared" ca="1" si="23"/>
        <v/>
      </c>
      <c r="AA47" s="316" t="str">
        <f t="shared" ca="1" si="24"/>
        <v/>
      </c>
      <c r="AC47" s="310" t="e">
        <f t="shared" ca="1" si="25"/>
        <v>#N/A</v>
      </c>
      <c r="AD47" s="323" t="e">
        <f t="shared" ca="1" si="26"/>
        <v>#N/A</v>
      </c>
      <c r="AE47" s="324">
        <f t="shared" ca="1" si="5"/>
        <v>644.22314082029834</v>
      </c>
      <c r="AG47" s="306">
        <f t="shared" ca="1" si="27"/>
        <v>-24.025629518692249</v>
      </c>
      <c r="AH47" s="304">
        <f t="shared" ca="1" si="28"/>
        <v>-14.299192338400267</v>
      </c>
    </row>
    <row r="48" spans="1:34" x14ac:dyDescent="0.2">
      <c r="A48" s="347">
        <f t="shared" ca="1" si="6"/>
        <v>0.01</v>
      </c>
      <c r="B48" s="304">
        <f t="shared" ca="1" si="7"/>
        <v>5.0399999999999903</v>
      </c>
      <c r="D48" s="306">
        <f t="shared" ca="1" si="8"/>
        <v>-1.8571612772970114</v>
      </c>
      <c r="E48" s="307">
        <f t="shared" ca="1" si="9"/>
        <v>-23.937796873907647</v>
      </c>
      <c r="F48" s="304">
        <f t="shared" ca="1" si="10"/>
        <v>24.009730677089117</v>
      </c>
      <c r="G48" s="306">
        <f t="shared" ca="1" si="11"/>
        <v>18.659692167502122</v>
      </c>
      <c r="H48" s="307">
        <f t="shared" ca="1" si="12"/>
        <v>141.84990629043875</v>
      </c>
      <c r="I48" s="304">
        <f t="shared" ca="1" si="13"/>
        <v>143.07194003854212</v>
      </c>
      <c r="J48" s="306">
        <f t="shared" ca="1" si="14"/>
        <v>74.871820670282631</v>
      </c>
      <c r="K48" s="307">
        <f t="shared" ca="1" si="15"/>
        <v>645.64283677304638</v>
      </c>
      <c r="L48" s="304">
        <f t="shared" ca="1" si="0"/>
        <v>649.96958560137989</v>
      </c>
      <c r="M48" s="306">
        <f t="shared" ca="1" si="16"/>
        <v>1.4400019800416513</v>
      </c>
      <c r="N48" s="304">
        <f t="shared" ca="1" si="17"/>
        <v>82.506035946868423</v>
      </c>
      <c r="P48" s="310">
        <f t="shared" ca="1" si="18"/>
        <v>3</v>
      </c>
      <c r="Q48" s="304">
        <f t="shared" ca="1" si="19"/>
        <v>0</v>
      </c>
      <c r="R48" s="306">
        <f t="shared" ca="1" si="20"/>
        <v>0</v>
      </c>
      <c r="S48" s="307">
        <f t="shared" ca="1" si="21"/>
        <v>5.083000000000002</v>
      </c>
      <c r="T48" s="304">
        <f t="shared" ca="1" si="1"/>
        <v>49.86423000000002</v>
      </c>
      <c r="U48" s="311">
        <f t="shared" ca="1" si="2"/>
        <v>0</v>
      </c>
      <c r="V48" s="306">
        <f t="shared" ca="1" si="3"/>
        <v>1.1483821410841957</v>
      </c>
      <c r="W48" s="304">
        <f t="shared" ca="1" si="4"/>
        <v>72.176995670758245</v>
      </c>
      <c r="Y48" s="314" t="str">
        <f t="shared" ca="1" si="22"/>
        <v/>
      </c>
      <c r="Z48" s="315" t="str">
        <f t="shared" ca="1" si="23"/>
        <v/>
      </c>
      <c r="AA48" s="316" t="str">
        <f t="shared" ca="1" si="24"/>
        <v/>
      </c>
      <c r="AC48" s="310" t="e">
        <f t="shared" ca="1" si="25"/>
        <v>#N/A</v>
      </c>
      <c r="AD48" s="323" t="e">
        <f t="shared" ca="1" si="26"/>
        <v>#N/A</v>
      </c>
      <c r="AE48" s="324">
        <f t="shared" ca="1" si="5"/>
        <v>645.64283677304638</v>
      </c>
      <c r="AG48" s="306">
        <f t="shared" ca="1" si="27"/>
        <v>-23.975663300861228</v>
      </c>
      <c r="AH48" s="304">
        <f t="shared" ca="1" si="28"/>
        <v>-14.24934007315027</v>
      </c>
    </row>
    <row r="49" spans="1:34" x14ac:dyDescent="0.2">
      <c r="A49" s="347">
        <f t="shared" ca="1" si="6"/>
        <v>0.01</v>
      </c>
      <c r="B49" s="304">
        <f t="shared" ca="1" si="7"/>
        <v>5.0499999999999901</v>
      </c>
      <c r="D49" s="306">
        <f t="shared" ca="1" si="8"/>
        <v>-1.8519476230962437</v>
      </c>
      <c r="E49" s="307">
        <f t="shared" ca="1" si="9"/>
        <v>-23.888399280804908</v>
      </c>
      <c r="F49" s="304">
        <f t="shared" ca="1" si="10"/>
        <v>23.960077842065793</v>
      </c>
      <c r="G49" s="306">
        <f t="shared" ca="1" si="11"/>
        <v>18.641172691271159</v>
      </c>
      <c r="H49" s="307">
        <f t="shared" ca="1" si="12"/>
        <v>141.61102229763071</v>
      </c>
      <c r="I49" s="304">
        <f t="shared" ca="1" si="13"/>
        <v>142.83268167854953</v>
      </c>
      <c r="J49" s="306">
        <f t="shared" ca="1" si="14"/>
        <v>75.058324994576495</v>
      </c>
      <c r="K49" s="307">
        <f t="shared" ca="1" si="15"/>
        <v>647.06014141598678</v>
      </c>
      <c r="L49" s="304">
        <f t="shared" ca="1" si="0"/>
        <v>651.39893979056205</v>
      </c>
      <c r="M49" s="306">
        <f t="shared" ca="1" si="16"/>
        <v>1.4399124040908886</v>
      </c>
      <c r="N49" s="304">
        <f t="shared" ca="1" si="17"/>
        <v>82.500903622943852</v>
      </c>
      <c r="P49" s="310">
        <f t="shared" ca="1" si="18"/>
        <v>3</v>
      </c>
      <c r="Q49" s="304">
        <f t="shared" ca="1" si="19"/>
        <v>0</v>
      </c>
      <c r="R49" s="306">
        <f t="shared" ca="1" si="20"/>
        <v>0</v>
      </c>
      <c r="S49" s="307">
        <f t="shared" ca="1" si="21"/>
        <v>5.083000000000002</v>
      </c>
      <c r="T49" s="304">
        <f t="shared" ca="1" si="1"/>
        <v>49.86423000000002</v>
      </c>
      <c r="U49" s="311">
        <f t="shared" ca="1" si="2"/>
        <v>0</v>
      </c>
      <c r="V49" s="306">
        <f t="shared" ca="1" si="3"/>
        <v>1.1482192217385365</v>
      </c>
      <c r="W49" s="304">
        <f t="shared" ca="1" si="4"/>
        <v>71.925589762548341</v>
      </c>
      <c r="Y49" s="314" t="str">
        <f t="shared" ca="1" si="22"/>
        <v/>
      </c>
      <c r="Z49" s="315" t="str">
        <f t="shared" ca="1" si="23"/>
        <v/>
      </c>
      <c r="AA49" s="316" t="str">
        <f t="shared" ca="1" si="24"/>
        <v/>
      </c>
      <c r="AC49" s="310" t="e">
        <f t="shared" ca="1" si="25"/>
        <v>#N/A</v>
      </c>
      <c r="AD49" s="323" t="e">
        <f t="shared" ca="1" si="26"/>
        <v>#N/A</v>
      </c>
      <c r="AE49" s="324">
        <f t="shared" ca="1" si="5"/>
        <v>647.06014141598678</v>
      </c>
      <c r="AG49" s="306">
        <f t="shared" ca="1" si="27"/>
        <v>-23.925893302669405</v>
      </c>
      <c r="AH49" s="304">
        <f t="shared" ca="1" si="28"/>
        <v>-14.199684373550701</v>
      </c>
    </row>
    <row r="50" spans="1:34" x14ac:dyDescent="0.2">
      <c r="A50" s="347">
        <f t="shared" ca="1" si="6"/>
        <v>0.01</v>
      </c>
      <c r="B50" s="304">
        <f t="shared" ca="1" si="7"/>
        <v>5.0599999999999898</v>
      </c>
      <c r="D50" s="306">
        <f t="shared" ca="1" si="8"/>
        <v>-1.8467536308715906</v>
      </c>
      <c r="E50" s="307">
        <f t="shared" ca="1" si="9"/>
        <v>-23.839196227662548</v>
      </c>
      <c r="F50" s="304">
        <f t="shared" ca="1" si="10"/>
        <v>23.910620563969847</v>
      </c>
      <c r="G50" s="306">
        <f t="shared" ca="1" si="11"/>
        <v>18.622705154962443</v>
      </c>
      <c r="H50" s="307">
        <f t="shared" ca="1" si="12"/>
        <v>141.37263033535407</v>
      </c>
      <c r="I50" s="304">
        <f t="shared" ca="1" si="13"/>
        <v>142.59391906818936</v>
      </c>
      <c r="J50" s="306">
        <f t="shared" ca="1" si="14"/>
        <v>75.244644383807668</v>
      </c>
      <c r="K50" s="307">
        <f t="shared" ca="1" si="15"/>
        <v>648.47505967915174</v>
      </c>
      <c r="L50" s="304">
        <f t="shared" ca="1" si="0"/>
        <v>652.82590292843395</v>
      </c>
      <c r="M50" s="306">
        <f t="shared" ca="1" si="16"/>
        <v>1.4398226170534194</v>
      </c>
      <c r="N50" s="304">
        <f t="shared" ca="1" si="17"/>
        <v>82.495759204641885</v>
      </c>
      <c r="P50" s="310">
        <f t="shared" ca="1" si="18"/>
        <v>3</v>
      </c>
      <c r="Q50" s="304">
        <f t="shared" ca="1" si="19"/>
        <v>0</v>
      </c>
      <c r="R50" s="306">
        <f t="shared" ca="1" si="20"/>
        <v>0</v>
      </c>
      <c r="S50" s="307">
        <f t="shared" ca="1" si="21"/>
        <v>5.083000000000002</v>
      </c>
      <c r="T50" s="304">
        <f t="shared" ca="1" si="1"/>
        <v>49.86423000000002</v>
      </c>
      <c r="U50" s="311">
        <f t="shared" ca="1" si="2"/>
        <v>0</v>
      </c>
      <c r="V50" s="306">
        <f t="shared" ca="1" si="3"/>
        <v>1.1480565990165372</v>
      </c>
      <c r="W50" s="304">
        <f t="shared" ca="1" si="4"/>
        <v>71.675172770221124</v>
      </c>
      <c r="Y50" s="314" t="str">
        <f t="shared" ca="1" si="22"/>
        <v/>
      </c>
      <c r="Z50" s="315" t="str">
        <f t="shared" ca="1" si="23"/>
        <v/>
      </c>
      <c r="AA50" s="316" t="str">
        <f t="shared" ca="1" si="24"/>
        <v/>
      </c>
      <c r="AC50" s="310" t="e">
        <f t="shared" ca="1" si="25"/>
        <v>#N/A</v>
      </c>
      <c r="AD50" s="323" t="e">
        <f t="shared" ca="1" si="26"/>
        <v>#N/A</v>
      </c>
      <c r="AE50" s="324">
        <f t="shared" ca="1" si="5"/>
        <v>648.47505967915174</v>
      </c>
      <c r="AG50" s="306">
        <f t="shared" ca="1" si="27"/>
        <v>-23.876318513570155</v>
      </c>
      <c r="AH50" s="304">
        <f t="shared" ca="1" si="28"/>
        <v>-14.1502242302869</v>
      </c>
    </row>
    <row r="51" spans="1:34" x14ac:dyDescent="0.2">
      <c r="A51" s="347">
        <f t="shared" ca="1" si="6"/>
        <v>0.01</v>
      </c>
      <c r="B51" s="304">
        <f t="shared" ca="1" si="7"/>
        <v>5.0699999999999896</v>
      </c>
      <c r="D51" s="306">
        <f t="shared" ca="1" si="8"/>
        <v>-1.8415791983445364</v>
      </c>
      <c r="E51" s="307">
        <f t="shared" ca="1" si="9"/>
        <v>-23.790186716936979</v>
      </c>
      <c r="F51" s="304">
        <f t="shared" ca="1" si="10"/>
        <v>23.861357840041293</v>
      </c>
      <c r="G51" s="306">
        <f t="shared" ca="1" si="11"/>
        <v>18.604289362978996</v>
      </c>
      <c r="H51" s="307">
        <f t="shared" ca="1" si="12"/>
        <v>141.1347284681847</v>
      </c>
      <c r="I51" s="304">
        <f t="shared" ca="1" si="13"/>
        <v>142.35565026541684</v>
      </c>
      <c r="J51" s="306">
        <f t="shared" ca="1" si="14"/>
        <v>75.43077935639738</v>
      </c>
      <c r="K51" s="307">
        <f t="shared" ca="1" si="15"/>
        <v>649.88759647316942</v>
      </c>
      <c r="L51" s="304">
        <f t="shared" ca="1" si="0"/>
        <v>654.25047995701664</v>
      </c>
      <c r="M51" s="306">
        <f t="shared" ca="1" si="16"/>
        <v>1.4397326183898558</v>
      </c>
      <c r="N51" s="304">
        <f t="shared" ca="1" si="17"/>
        <v>82.490602661057864</v>
      </c>
      <c r="P51" s="310">
        <f t="shared" ca="1" si="18"/>
        <v>3</v>
      </c>
      <c r="Q51" s="304">
        <f t="shared" ca="1" si="19"/>
        <v>0</v>
      </c>
      <c r="R51" s="306">
        <f t="shared" ca="1" si="20"/>
        <v>0</v>
      </c>
      <c r="S51" s="307">
        <f t="shared" ca="1" si="21"/>
        <v>5.083000000000002</v>
      </c>
      <c r="T51" s="304">
        <f t="shared" ca="1" si="1"/>
        <v>49.86423000000002</v>
      </c>
      <c r="U51" s="311">
        <f t="shared" ca="1" si="2"/>
        <v>0</v>
      </c>
      <c r="V51" s="306">
        <f t="shared" ca="1" si="3"/>
        <v>1.1478942722365615</v>
      </c>
      <c r="W51" s="304">
        <f t="shared" ca="1" si="4"/>
        <v>71.425739629919093</v>
      </c>
      <c r="Y51" s="314" t="str">
        <f t="shared" ca="1" si="22"/>
        <v/>
      </c>
      <c r="Z51" s="315" t="str">
        <f t="shared" ca="1" si="23"/>
        <v/>
      </c>
      <c r="AA51" s="316" t="str">
        <f t="shared" ca="1" si="24"/>
        <v/>
      </c>
      <c r="AC51" s="310" t="e">
        <f t="shared" ca="1" si="25"/>
        <v>#N/A</v>
      </c>
      <c r="AD51" s="323" t="e">
        <f t="shared" ca="1" si="26"/>
        <v>#N/A</v>
      </c>
      <c r="AE51" s="324">
        <f t="shared" ca="1" si="5"/>
        <v>649.88759647316942</v>
      </c>
      <c r="AG51" s="306">
        <f t="shared" ca="1" si="27"/>
        <v>-23.826937929576928</v>
      </c>
      <c r="AH51" s="304">
        <f t="shared" ca="1" si="28"/>
        <v>-14.100958640610092</v>
      </c>
    </row>
    <row r="52" spans="1:34" x14ac:dyDescent="0.2">
      <c r="A52" s="347">
        <f t="shared" ca="1" si="6"/>
        <v>0.01</v>
      </c>
      <c r="B52" s="304">
        <f t="shared" ca="1" si="7"/>
        <v>5.0799999999999894</v>
      </c>
      <c r="D52" s="306">
        <f t="shared" ca="1" si="8"/>
        <v>-1.8364242238991517</v>
      </c>
      <c r="E52" s="307">
        <f t="shared" ca="1" si="9"/>
        <v>-23.741369757565522</v>
      </c>
      <c r="F52" s="304">
        <f t="shared" ca="1" si="10"/>
        <v>23.812288674034889</v>
      </c>
      <c r="G52" s="306">
        <f t="shared" ca="1" si="11"/>
        <v>18.585925120740004</v>
      </c>
      <c r="H52" s="307">
        <f t="shared" ca="1" si="12"/>
        <v>140.89731477060906</v>
      </c>
      <c r="I52" s="304">
        <f t="shared" ca="1" si="13"/>
        <v>142.11787333816196</v>
      </c>
      <c r="J52" s="306">
        <f t="shared" ca="1" si="14"/>
        <v>75.61673042881597</v>
      </c>
      <c r="K52" s="307">
        <f t="shared" ca="1" si="15"/>
        <v>651.29775668936338</v>
      </c>
      <c r="L52" s="304">
        <f t="shared" ca="1" si="0"/>
        <v>655.67267579893962</v>
      </c>
      <c r="M52" s="306">
        <f t="shared" ca="1" si="16"/>
        <v>1.4396424075587122</v>
      </c>
      <c r="N52" s="304">
        <f t="shared" ca="1" si="17"/>
        <v>82.485433961166976</v>
      </c>
      <c r="P52" s="310">
        <f t="shared" ca="1" si="18"/>
        <v>3</v>
      </c>
      <c r="Q52" s="304">
        <f t="shared" ca="1" si="19"/>
        <v>0</v>
      </c>
      <c r="R52" s="306">
        <f t="shared" ca="1" si="20"/>
        <v>0</v>
      </c>
      <c r="S52" s="307">
        <f t="shared" ca="1" si="21"/>
        <v>5.083000000000002</v>
      </c>
      <c r="T52" s="304">
        <f t="shared" ca="1" si="1"/>
        <v>49.86423000000002</v>
      </c>
      <c r="U52" s="311">
        <f t="shared" ca="1" si="2"/>
        <v>0</v>
      </c>
      <c r="V52" s="306">
        <f t="shared" ca="1" si="3"/>
        <v>1.1477322407197355</v>
      </c>
      <c r="W52" s="304">
        <f t="shared" ca="1" si="4"/>
        <v>71.177285310640542</v>
      </c>
      <c r="Y52" s="314" t="str">
        <f t="shared" ca="1" si="22"/>
        <v/>
      </c>
      <c r="Z52" s="315" t="str">
        <f t="shared" ca="1" si="23"/>
        <v/>
      </c>
      <c r="AA52" s="316" t="str">
        <f t="shared" ca="1" si="24"/>
        <v/>
      </c>
      <c r="AC52" s="310" t="e">
        <f t="shared" ca="1" si="25"/>
        <v>#N/A</v>
      </c>
      <c r="AD52" s="323" t="e">
        <f t="shared" ca="1" si="26"/>
        <v>#N/A</v>
      </c>
      <c r="AE52" s="324">
        <f t="shared" ca="1" si="5"/>
        <v>651.29775668936338</v>
      </c>
      <c r="AG52" s="306">
        <f t="shared" ca="1" si="27"/>
        <v>-23.777750553212115</v>
      </c>
      <c r="AH52" s="304">
        <f t="shared" ca="1" si="28"/>
        <v>-14.051886608286262</v>
      </c>
    </row>
    <row r="53" spans="1:34" x14ac:dyDescent="0.2">
      <c r="A53" s="347">
        <f t="shared" ca="1" si="6"/>
        <v>0.01</v>
      </c>
      <c r="B53" s="304">
        <f t="shared" ca="1" si="7"/>
        <v>5.0899999999999892</v>
      </c>
      <c r="D53" s="306">
        <f t="shared" ca="1" si="8"/>
        <v>-1.8312886065769318</v>
      </c>
      <c r="E53" s="307">
        <f t="shared" ca="1" si="9"/>
        <v>-23.692744364915782</v>
      </c>
      <c r="F53" s="304">
        <f t="shared" ca="1" si="10"/>
        <v>23.76341207616926</v>
      </c>
      <c r="G53" s="306">
        <f t="shared" ca="1" si="11"/>
        <v>18.567612234674236</v>
      </c>
      <c r="H53" s="307">
        <f t="shared" ca="1" si="12"/>
        <v>140.66038732695989</v>
      </c>
      <c r="I53" s="304">
        <f t="shared" ca="1" si="13"/>
        <v>141.88058636426481</v>
      </c>
      <c r="J53" s="306">
        <f t="shared" ca="1" si="14"/>
        <v>75.802498115593039</v>
      </c>
      <c r="K53" s="307">
        <f t="shared" ca="1" si="15"/>
        <v>652.70554519985126</v>
      </c>
      <c r="L53" s="304">
        <f t="shared" ca="1" si="0"/>
        <v>657.09249535754066</v>
      </c>
      <c r="M53" s="306">
        <f t="shared" ca="1" si="16"/>
        <v>1.4395519840163971</v>
      </c>
      <c r="N53" s="304">
        <f t="shared" ca="1" si="17"/>
        <v>82.48025307382369</v>
      </c>
      <c r="P53" s="310">
        <f t="shared" ca="1" si="18"/>
        <v>3</v>
      </c>
      <c r="Q53" s="304">
        <f t="shared" ca="1" si="19"/>
        <v>0</v>
      </c>
      <c r="R53" s="306">
        <f t="shared" ca="1" si="20"/>
        <v>0</v>
      </c>
      <c r="S53" s="307">
        <f t="shared" ca="1" si="21"/>
        <v>5.083000000000002</v>
      </c>
      <c r="T53" s="304">
        <f t="shared" ca="1" si="1"/>
        <v>49.86423000000002</v>
      </c>
      <c r="U53" s="311">
        <f t="shared" ca="1" si="2"/>
        <v>0</v>
      </c>
      <c r="V53" s="306">
        <f t="shared" ca="1" si="3"/>
        <v>1.1475705037899351</v>
      </c>
      <c r="W53" s="304">
        <f t="shared" ca="1" si="4"/>
        <v>70.929804813983907</v>
      </c>
      <c r="Y53" s="314" t="str">
        <f t="shared" ca="1" si="22"/>
        <v/>
      </c>
      <c r="Z53" s="315" t="str">
        <f t="shared" ca="1" si="23"/>
        <v/>
      </c>
      <c r="AA53" s="316" t="str">
        <f t="shared" ca="1" si="24"/>
        <v/>
      </c>
      <c r="AC53" s="310" t="e">
        <f t="shared" ca="1" si="25"/>
        <v>#N/A</v>
      </c>
      <c r="AD53" s="323" t="e">
        <f t="shared" ca="1" si="26"/>
        <v>#N/A</v>
      </c>
      <c r="AE53" s="324">
        <f t="shared" ca="1" si="5"/>
        <v>652.70554519985126</v>
      </c>
      <c r="AG53" s="306">
        <f t="shared" ca="1" si="27"/>
        <v>-23.728755393456062</v>
      </c>
      <c r="AH53" s="304">
        <f t="shared" ca="1" si="28"/>
        <v>-14.003007143545252</v>
      </c>
    </row>
    <row r="54" spans="1:34" x14ac:dyDescent="0.2">
      <c r="A54" s="347">
        <f t="shared" ca="1" si="6"/>
        <v>0.01</v>
      </c>
      <c r="B54" s="304">
        <f t="shared" ca="1" si="7"/>
        <v>5.099999999999989</v>
      </c>
      <c r="D54" s="306">
        <f t="shared" ca="1" si="8"/>
        <v>-1.8261722460716692</v>
      </c>
      <c r="E54" s="307">
        <f t="shared" ca="1" si="9"/>
        <v>-23.644309560735614</v>
      </c>
      <c r="F54" s="304">
        <f t="shared" ca="1" si="10"/>
        <v>23.714727063076566</v>
      </c>
      <c r="G54" s="306">
        <f t="shared" ca="1" si="11"/>
        <v>18.549350512213518</v>
      </c>
      <c r="H54" s="307">
        <f t="shared" ca="1" si="12"/>
        <v>140.42394423135255</v>
      </c>
      <c r="I54" s="304">
        <f t="shared" ca="1" si="13"/>
        <v>141.64378743141179</v>
      </c>
      <c r="J54" s="306">
        <f t="shared" ca="1" si="14"/>
        <v>75.988082929327476</v>
      </c>
      <c r="K54" s="307">
        <f t="shared" ca="1" si="15"/>
        <v>654.11096685764278</v>
      </c>
      <c r="L54" s="304">
        <f t="shared" ca="1" si="0"/>
        <v>658.50994351696363</v>
      </c>
      <c r="M54" s="306">
        <f t="shared" ca="1" si="16"/>
        <v>1.4394613472172029</v>
      </c>
      <c r="N54" s="304">
        <f t="shared" ca="1" si="17"/>
        <v>82.475059967761297</v>
      </c>
      <c r="P54" s="310">
        <f t="shared" ca="1" si="18"/>
        <v>3</v>
      </c>
      <c r="Q54" s="304">
        <f t="shared" ca="1" si="19"/>
        <v>0</v>
      </c>
      <c r="R54" s="306">
        <f t="shared" ca="1" si="20"/>
        <v>0</v>
      </c>
      <c r="S54" s="307">
        <f t="shared" ca="1" si="21"/>
        <v>5.083000000000002</v>
      </c>
      <c r="T54" s="304">
        <f t="shared" ca="1" si="1"/>
        <v>49.86423000000002</v>
      </c>
      <c r="U54" s="311">
        <f t="shared" ca="1" si="2"/>
        <v>0</v>
      </c>
      <c r="V54" s="306">
        <f t="shared" ca="1" si="3"/>
        <v>1.1474090607737719</v>
      </c>
      <c r="W54" s="304">
        <f t="shared" ca="1" si="4"/>
        <v>70.683293173894398</v>
      </c>
      <c r="Y54" s="314" t="str">
        <f t="shared" ca="1" si="22"/>
        <v/>
      </c>
      <c r="Z54" s="315" t="str">
        <f t="shared" ca="1" si="23"/>
        <v/>
      </c>
      <c r="AA54" s="316" t="str">
        <f t="shared" ca="1" si="24"/>
        <v/>
      </c>
      <c r="AC54" s="310" t="e">
        <f t="shared" ca="1" si="25"/>
        <v>#N/A</v>
      </c>
      <c r="AD54" s="323" t="e">
        <f t="shared" ca="1" si="26"/>
        <v>#N/A</v>
      </c>
      <c r="AE54" s="324">
        <f t="shared" ca="1" si="5"/>
        <v>654.11096685764278</v>
      </c>
      <c r="AG54" s="306">
        <f t="shared" ca="1" si="27"/>
        <v>-23.67995146569681</v>
      </c>
      <c r="AH54" s="304">
        <f t="shared" ca="1" si="28"/>
        <v>-13.95431926303047</v>
      </c>
    </row>
    <row r="55" spans="1:34" x14ac:dyDescent="0.2">
      <c r="A55" s="347">
        <f t="shared" ca="1" si="6"/>
        <v>0.01</v>
      </c>
      <c r="B55" s="304">
        <f t="shared" ca="1" si="7"/>
        <v>5.1099999999999888</v>
      </c>
      <c r="D55" s="306">
        <f t="shared" ca="1" si="8"/>
        <v>-1.8210750427243803</v>
      </c>
      <c r="E55" s="307">
        <f t="shared" ca="1" si="9"/>
        <v>-23.596064373103527</v>
      </c>
      <c r="F55" s="304">
        <f t="shared" ca="1" si="10"/>
        <v>23.666232657752669</v>
      </c>
      <c r="G55" s="306">
        <f t="shared" ca="1" si="11"/>
        <v>18.531139761786275</v>
      </c>
      <c r="H55" s="307">
        <f t="shared" ca="1" si="12"/>
        <v>140.18798358762152</v>
      </c>
      <c r="I55" s="304">
        <f t="shared" ca="1" si="13"/>
        <v>141.40747463707177</v>
      </c>
      <c r="J55" s="306">
        <f t="shared" ca="1" si="14"/>
        <v>76.173485380697471</v>
      </c>
      <c r="K55" s="307">
        <f t="shared" ca="1" si="15"/>
        <v>655.51402649673764</v>
      </c>
      <c r="L55" s="304">
        <f t="shared" ca="1" si="0"/>
        <v>659.92502514225737</v>
      </c>
      <c r="M55" s="306">
        <f t="shared" ca="1" si="16"/>
        <v>1.4393704966132967</v>
      </c>
      <c r="N55" s="304">
        <f t="shared" ca="1" si="17"/>
        <v>82.469854611591259</v>
      </c>
      <c r="P55" s="310">
        <f t="shared" ca="1" si="18"/>
        <v>3</v>
      </c>
      <c r="Q55" s="304">
        <f t="shared" ca="1" si="19"/>
        <v>0</v>
      </c>
      <c r="R55" s="306">
        <f t="shared" ca="1" si="20"/>
        <v>0</v>
      </c>
      <c r="S55" s="307">
        <f t="shared" ca="1" si="21"/>
        <v>5.083000000000002</v>
      </c>
      <c r="T55" s="304">
        <f t="shared" ca="1" si="1"/>
        <v>49.86423000000002</v>
      </c>
      <c r="U55" s="311">
        <f t="shared" ca="1" si="2"/>
        <v>0</v>
      </c>
      <c r="V55" s="306">
        <f t="shared" ca="1" si="3"/>
        <v>1.1472479110005771</v>
      </c>
      <c r="W55" s="304">
        <f t="shared" ca="1" si="4"/>
        <v>70.437745456412543</v>
      </c>
      <c r="Y55" s="314" t="str">
        <f t="shared" ca="1" si="22"/>
        <v/>
      </c>
      <c r="Z55" s="315" t="str">
        <f t="shared" ca="1" si="23"/>
        <v/>
      </c>
      <c r="AA55" s="316" t="str">
        <f t="shared" ca="1" si="24"/>
        <v/>
      </c>
      <c r="AC55" s="310" t="e">
        <f t="shared" ca="1" si="25"/>
        <v>#N/A</v>
      </c>
      <c r="AD55" s="323" t="e">
        <f t="shared" ca="1" si="26"/>
        <v>#N/A</v>
      </c>
      <c r="AE55" s="324">
        <f t="shared" ca="1" si="5"/>
        <v>655.51402649673764</v>
      </c>
      <c r="AG55" s="306">
        <f t="shared" ca="1" si="27"/>
        <v>-23.631337791680163</v>
      </c>
      <c r="AH55" s="304">
        <f t="shared" ca="1" si="28"/>
        <v>-13.90582198974904</v>
      </c>
    </row>
    <row r="56" spans="1:34" x14ac:dyDescent="0.2">
      <c r="A56" s="347">
        <f t="shared" ca="1" si="6"/>
        <v>0.01</v>
      </c>
      <c r="B56" s="304">
        <f t="shared" ca="1" si="7"/>
        <v>5.1199999999999886</v>
      </c>
      <c r="D56" s="306">
        <f t="shared" ca="1" si="8"/>
        <v>-1.8159968975182725</v>
      </c>
      <c r="E56" s="307">
        <f t="shared" ca="1" si="9"/>
        <v>-23.548007836379483</v>
      </c>
      <c r="F56" s="304">
        <f t="shared" ca="1" si="10"/>
        <v>23.617927889507698</v>
      </c>
      <c r="G56" s="306">
        <f t="shared" ca="1" si="11"/>
        <v>18.512979792811091</v>
      </c>
      <c r="H56" s="307">
        <f t="shared" ca="1" si="12"/>
        <v>139.95250350925772</v>
      </c>
      <c r="I56" s="304">
        <f t="shared" ca="1" si="13"/>
        <v>141.17164608843316</v>
      </c>
      <c r="J56" s="306">
        <f t="shared" ca="1" si="14"/>
        <v>76.358705978470454</v>
      </c>
      <c r="K56" s="307">
        <f t="shared" ca="1" si="15"/>
        <v>656.91472893222203</v>
      </c>
      <c r="L56" s="304">
        <f t="shared" ca="1" si="0"/>
        <v>661.33774507947237</v>
      </c>
      <c r="M56" s="306">
        <f t="shared" ca="1" si="16"/>
        <v>1.4392794316547111</v>
      </c>
      <c r="N56" s="304">
        <f t="shared" ca="1" si="17"/>
        <v>82.464636973802769</v>
      </c>
      <c r="P56" s="310">
        <f t="shared" ca="1" si="18"/>
        <v>3</v>
      </c>
      <c r="Q56" s="304">
        <f t="shared" ca="1" si="19"/>
        <v>0</v>
      </c>
      <c r="R56" s="306">
        <f t="shared" ca="1" si="20"/>
        <v>0</v>
      </c>
      <c r="S56" s="307">
        <f t="shared" ca="1" si="21"/>
        <v>5.083000000000002</v>
      </c>
      <c r="T56" s="304">
        <f t="shared" ca="1" si="1"/>
        <v>49.86423000000002</v>
      </c>
      <c r="U56" s="311">
        <f t="shared" ca="1" si="2"/>
        <v>0</v>
      </c>
      <c r="V56" s="306">
        <f t="shared" ca="1" si="3"/>
        <v>1.1470870538023887</v>
      </c>
      <c r="W56" s="304">
        <f t="shared" ca="1" si="4"/>
        <v>70.19315675942552</v>
      </c>
      <c r="Y56" s="314" t="str">
        <f t="shared" ca="1" si="22"/>
        <v/>
      </c>
      <c r="Z56" s="315" t="str">
        <f t="shared" ca="1" si="23"/>
        <v/>
      </c>
      <c r="AA56" s="316" t="str">
        <f t="shared" ca="1" si="24"/>
        <v/>
      </c>
      <c r="AC56" s="310" t="e">
        <f t="shared" ca="1" si="25"/>
        <v>#N/A</v>
      </c>
      <c r="AD56" s="323" t="e">
        <f t="shared" ca="1" si="26"/>
        <v>#N/A</v>
      </c>
      <c r="AE56" s="324">
        <f t="shared" ca="1" si="5"/>
        <v>656.91472893222203</v>
      </c>
      <c r="AG56" s="306">
        <f t="shared" ca="1" si="27"/>
        <v>-23.582913399460217</v>
      </c>
      <c r="AH56" s="304">
        <f t="shared" ca="1" si="28"/>
        <v>-13.857514353022333</v>
      </c>
    </row>
    <row r="57" spans="1:34" x14ac:dyDescent="0.2">
      <c r="A57" s="347">
        <f t="shared" ca="1" si="6"/>
        <v>0.01</v>
      </c>
      <c r="B57" s="304">
        <f t="shared" ca="1" si="7"/>
        <v>5.1299999999999883</v>
      </c>
      <c r="D57" s="306">
        <f t="shared" ca="1" si="8"/>
        <v>-1.8109377120737595</v>
      </c>
      <c r="E57" s="307">
        <f t="shared" ca="1" si="9"/>
        <v>-23.500138991156199</v>
      </c>
      <c r="F57" s="304">
        <f t="shared" ca="1" si="10"/>
        <v>23.56981179391704</v>
      </c>
      <c r="G57" s="306">
        <f t="shared" ca="1" si="11"/>
        <v>18.494870415690354</v>
      </c>
      <c r="H57" s="307">
        <f t="shared" ca="1" si="12"/>
        <v>139.71750211934616</v>
      </c>
      <c r="I57" s="304">
        <f t="shared" ca="1" si="13"/>
        <v>140.93629990234126</v>
      </c>
      <c r="J57" s="306">
        <f t="shared" ca="1" si="14"/>
        <v>76.543745229512965</v>
      </c>
      <c r="K57" s="307">
        <f t="shared" ca="1" si="15"/>
        <v>658.31307896036503</v>
      </c>
      <c r="L57" s="304">
        <f t="shared" ca="1" si="0"/>
        <v>662.74810815575802</v>
      </c>
      <c r="M57" s="306">
        <f t="shared" ca="1" si="16"/>
        <v>1.4391881517893335</v>
      </c>
      <c r="N57" s="304">
        <f t="shared" ca="1" si="17"/>
        <v>82.459407022762107</v>
      </c>
      <c r="P57" s="310">
        <f t="shared" ca="1" si="18"/>
        <v>3</v>
      </c>
      <c r="Q57" s="304">
        <f t="shared" ca="1" si="19"/>
        <v>0</v>
      </c>
      <c r="R57" s="306">
        <f t="shared" ca="1" si="20"/>
        <v>0</v>
      </c>
      <c r="S57" s="307">
        <f t="shared" ca="1" si="21"/>
        <v>5.083000000000002</v>
      </c>
      <c r="T57" s="304">
        <f t="shared" ca="1" si="1"/>
        <v>49.86423000000002</v>
      </c>
      <c r="U57" s="311">
        <f t="shared" ca="1" si="2"/>
        <v>0</v>
      </c>
      <c r="V57" s="306">
        <f t="shared" ca="1" si="3"/>
        <v>1.1469264885139374</v>
      </c>
      <c r="W57" s="304">
        <f t="shared" ca="1" si="4"/>
        <v>69.949522212420362</v>
      </c>
      <c r="Y57" s="314" t="str">
        <f t="shared" ca="1" si="22"/>
        <v/>
      </c>
      <c r="Z57" s="315" t="str">
        <f t="shared" ca="1" si="23"/>
        <v/>
      </c>
      <c r="AA57" s="316" t="str">
        <f t="shared" ca="1" si="24"/>
        <v/>
      </c>
      <c r="AC57" s="310" t="e">
        <f t="shared" ca="1" si="25"/>
        <v>#N/A</v>
      </c>
      <c r="AD57" s="323" t="e">
        <f t="shared" ca="1" si="26"/>
        <v>#N/A</v>
      </c>
      <c r="AE57" s="324">
        <f t="shared" ca="1" si="5"/>
        <v>658.31307896036503</v>
      </c>
      <c r="AG57" s="306">
        <f t="shared" ca="1" si="27"/>
        <v>-23.53467732335038</v>
      </c>
      <c r="AH57" s="304">
        <f t="shared" ca="1" si="28"/>
        <v>-13.809395388437043</v>
      </c>
    </row>
    <row r="58" spans="1:34" x14ac:dyDescent="0.2">
      <c r="A58" s="347">
        <f t="shared" ca="1" si="6"/>
        <v>0.01</v>
      </c>
      <c r="B58" s="304">
        <f t="shared" ca="1" si="7"/>
        <v>5.1399999999999881</v>
      </c>
      <c r="D58" s="306">
        <f t="shared" ca="1" si="8"/>
        <v>-1.8058973886435252</v>
      </c>
      <c r="E58" s="307">
        <f t="shared" ca="1" si="9"/>
        <v>-23.45245688421091</v>
      </c>
      <c r="F58" s="304">
        <f t="shared" ca="1" si="10"/>
        <v>23.521883412772908</v>
      </c>
      <c r="G58" s="306">
        <f t="shared" ca="1" si="11"/>
        <v>18.476811441803918</v>
      </c>
      <c r="H58" s="307">
        <f t="shared" ca="1" si="12"/>
        <v>139.48297755050405</v>
      </c>
      <c r="I58" s="304">
        <f t="shared" ca="1" si="13"/>
        <v>140.70143420523613</v>
      </c>
      <c r="J58" s="306">
        <f t="shared" ca="1" si="14"/>
        <v>76.728603638800436</v>
      </c>
      <c r="K58" s="307">
        <f t="shared" ca="1" si="15"/>
        <v>659.70908135871423</v>
      </c>
      <c r="L58" s="304">
        <f t="shared" ca="1" si="0"/>
        <v>664.1561191794583</v>
      </c>
      <c r="M58" s="306">
        <f t="shared" ca="1" si="16"/>
        <v>1.4390966564628971</v>
      </c>
      <c r="N58" s="304">
        <f t="shared" ca="1" si="17"/>
        <v>82.454164726712122</v>
      </c>
      <c r="P58" s="310">
        <f t="shared" ca="1" si="18"/>
        <v>3</v>
      </c>
      <c r="Q58" s="304">
        <f t="shared" ca="1" si="19"/>
        <v>0</v>
      </c>
      <c r="R58" s="306">
        <f t="shared" ca="1" si="20"/>
        <v>0</v>
      </c>
      <c r="S58" s="307">
        <f t="shared" ca="1" si="21"/>
        <v>5.083000000000002</v>
      </c>
      <c r="T58" s="304">
        <f t="shared" ca="1" si="1"/>
        <v>49.86423000000002</v>
      </c>
      <c r="U58" s="311">
        <f t="shared" ca="1" si="2"/>
        <v>0</v>
      </c>
      <c r="V58" s="306">
        <f t="shared" ca="1" si="3"/>
        <v>1.1467662144726314</v>
      </c>
      <c r="W58" s="304">
        <f t="shared" ca="1" si="4"/>
        <v>69.706836976239487</v>
      </c>
      <c r="Y58" s="314" t="str">
        <f t="shared" ca="1" si="22"/>
        <v/>
      </c>
      <c r="Z58" s="315" t="str">
        <f t="shared" ca="1" si="23"/>
        <v/>
      </c>
      <c r="AA58" s="316" t="str">
        <f t="shared" ca="1" si="24"/>
        <v/>
      </c>
      <c r="AC58" s="310" t="e">
        <f t="shared" ca="1" si="25"/>
        <v>#N/A</v>
      </c>
      <c r="AD58" s="323" t="e">
        <f t="shared" ca="1" si="26"/>
        <v>#N/A</v>
      </c>
      <c r="AE58" s="324">
        <f t="shared" ca="1" si="5"/>
        <v>659.70908135871423</v>
      </c>
      <c r="AG58" s="306">
        <f t="shared" ca="1" si="27"/>
        <v>-23.486628603874816</v>
      </c>
      <c r="AH58" s="304">
        <f t="shared" ca="1" si="28"/>
        <v>-13.761464137796644</v>
      </c>
    </row>
    <row r="59" spans="1:34" x14ac:dyDescent="0.2">
      <c r="A59" s="347">
        <f t="shared" ca="1" si="6"/>
        <v>0.01</v>
      </c>
      <c r="B59" s="304">
        <f t="shared" ca="1" si="7"/>
        <v>5.1499999999999879</v>
      </c>
      <c r="D59" s="306">
        <f t="shared" ca="1" si="8"/>
        <v>-1.8008758301076286</v>
      </c>
      <c r="E59" s="307">
        <f t="shared" ca="1" si="9"/>
        <v>-23.40496056845744</v>
      </c>
      <c r="F59" s="304">
        <f t="shared" ca="1" si="10"/>
        <v>23.474141794036122</v>
      </c>
      <c r="G59" s="306">
        <f t="shared" ca="1" si="11"/>
        <v>18.458802683502842</v>
      </c>
      <c r="H59" s="307">
        <f t="shared" ca="1" si="12"/>
        <v>139.24892794481948</v>
      </c>
      <c r="I59" s="304">
        <f t="shared" ca="1" si="13"/>
        <v>140.46704713309103</v>
      </c>
      <c r="J59" s="306">
        <f t="shared" ca="1" si="14"/>
        <v>76.913281709426968</v>
      </c>
      <c r="K59" s="307">
        <f t="shared" ca="1" si="15"/>
        <v>661.10274088619087</v>
      </c>
      <c r="L59" s="304">
        <f t="shared" ca="1" si="0"/>
        <v>665.56178294020742</v>
      </c>
      <c r="M59" s="306">
        <f t="shared" ca="1" si="16"/>
        <v>1.4390049451189717</v>
      </c>
      <c r="N59" s="304">
        <f t="shared" ca="1" si="17"/>
        <v>82.448910053771726</v>
      </c>
      <c r="P59" s="310">
        <f t="shared" ca="1" si="18"/>
        <v>3</v>
      </c>
      <c r="Q59" s="304">
        <f t="shared" ca="1" si="19"/>
        <v>0</v>
      </c>
      <c r="R59" s="306">
        <f t="shared" ca="1" si="20"/>
        <v>0</v>
      </c>
      <c r="S59" s="307">
        <f t="shared" ca="1" si="21"/>
        <v>5.083000000000002</v>
      </c>
      <c r="T59" s="304">
        <f t="shared" ca="1" si="1"/>
        <v>49.86423000000002</v>
      </c>
      <c r="U59" s="311">
        <f t="shared" ca="1" si="2"/>
        <v>0</v>
      </c>
      <c r="V59" s="306">
        <f t="shared" ca="1" si="3"/>
        <v>1.1466062310185434</v>
      </c>
      <c r="W59" s="304">
        <f t="shared" ca="1" si="4"/>
        <v>69.465096242838641</v>
      </c>
      <c r="Y59" s="314" t="str">
        <f t="shared" ca="1" si="22"/>
        <v/>
      </c>
      <c r="Z59" s="315" t="str">
        <f t="shared" ca="1" si="23"/>
        <v/>
      </c>
      <c r="AA59" s="316" t="str">
        <f t="shared" ca="1" si="24"/>
        <v/>
      </c>
      <c r="AC59" s="310" t="e">
        <f t="shared" ca="1" si="25"/>
        <v>#N/A</v>
      </c>
      <c r="AD59" s="323" t="e">
        <f t="shared" ca="1" si="26"/>
        <v>#N/A</v>
      </c>
      <c r="AE59" s="324">
        <f t="shared" ca="1" si="5"/>
        <v>661.10274088619087</v>
      </c>
      <c r="AG59" s="306">
        <f t="shared" ca="1" si="27"/>
        <v>-23.438766287720284</v>
      </c>
      <c r="AH59" s="304">
        <f t="shared" ca="1" si="28"/>
        <v>-13.713719649073276</v>
      </c>
    </row>
    <row r="60" spans="1:34" x14ac:dyDescent="0.2">
      <c r="A60" s="347">
        <f t="shared" ca="1" si="6"/>
        <v>0.01</v>
      </c>
      <c r="B60" s="304">
        <f t="shared" ca="1" si="7"/>
        <v>5.1599999999999877</v>
      </c>
      <c r="D60" s="306">
        <f t="shared" ca="1" si="8"/>
        <v>-1.7958729399686437</v>
      </c>
      <c r="E60" s="307">
        <f t="shared" ca="1" si="9"/>
        <v>-23.357649102898897</v>
      </c>
      <c r="F60" s="304">
        <f t="shared" ca="1" si="10"/>
        <v>23.426585991788588</v>
      </c>
      <c r="G60" s="306">
        <f t="shared" ca="1" si="11"/>
        <v>18.440843954103155</v>
      </c>
      <c r="H60" s="307">
        <f t="shared" ca="1" si="12"/>
        <v>139.01535145379049</v>
      </c>
      <c r="I60" s="304">
        <f t="shared" ca="1" si="13"/>
        <v>140.2331368313512</v>
      </c>
      <c r="J60" s="306">
        <f t="shared" ca="1" si="14"/>
        <v>77.097779942614991</v>
      </c>
      <c r="K60" s="307">
        <f t="shared" ca="1" si="15"/>
        <v>662.49406228318389</v>
      </c>
      <c r="L60" s="304">
        <f t="shared" ca="1" si="0"/>
        <v>666.96510420902462</v>
      </c>
      <c r="M60" s="306">
        <f t="shared" ca="1" si="16"/>
        <v>1.4389130171989521</v>
      </c>
      <c r="N60" s="304">
        <f t="shared" ca="1" si="17"/>
        <v>82.443642971935191</v>
      </c>
      <c r="P60" s="310">
        <f t="shared" ca="1" si="18"/>
        <v>3</v>
      </c>
      <c r="Q60" s="304">
        <f t="shared" ca="1" si="19"/>
        <v>0</v>
      </c>
      <c r="R60" s="306">
        <f t="shared" ca="1" si="20"/>
        <v>0</v>
      </c>
      <c r="S60" s="307">
        <f t="shared" ca="1" si="21"/>
        <v>5.083000000000002</v>
      </c>
      <c r="T60" s="304">
        <f t="shared" ca="1" si="1"/>
        <v>49.86423000000002</v>
      </c>
      <c r="U60" s="311">
        <f t="shared" ca="1" si="2"/>
        <v>0</v>
      </c>
      <c r="V60" s="306">
        <f t="shared" ca="1" si="3"/>
        <v>1.1464465374943973</v>
      </c>
      <c r="W60" s="304">
        <f t="shared" ca="1" si="4"/>
        <v>69.224295235046725</v>
      </c>
      <c r="Y60" s="314" t="str">
        <f t="shared" ca="1" si="22"/>
        <v/>
      </c>
      <c r="Z60" s="315" t="str">
        <f t="shared" ca="1" si="23"/>
        <v/>
      </c>
      <c r="AA60" s="316" t="str">
        <f t="shared" ca="1" si="24"/>
        <v/>
      </c>
      <c r="AC60" s="310" t="e">
        <f t="shared" ca="1" si="25"/>
        <v>#N/A</v>
      </c>
      <c r="AD60" s="323" t="e">
        <f t="shared" ca="1" si="26"/>
        <v>#N/A</v>
      </c>
      <c r="AE60" s="324">
        <f t="shared" ca="1" si="5"/>
        <v>662.49406228318389</v>
      </c>
      <c r="AG60" s="306">
        <f t="shared" ca="1" si="27"/>
        <v>-23.391089427688506</v>
      </c>
      <c r="AH60" s="304">
        <f t="shared" ca="1" si="28"/>
        <v>-13.666160976360144</v>
      </c>
    </row>
    <row r="61" spans="1:34" x14ac:dyDescent="0.2">
      <c r="A61" s="347">
        <f t="shared" ca="1" si="6"/>
        <v>0.01</v>
      </c>
      <c r="B61" s="304">
        <f t="shared" ca="1" si="7"/>
        <v>5.1699999999999875</v>
      </c>
      <c r="D61" s="306">
        <f t="shared" ca="1" si="8"/>
        <v>-1.7908886223468772</v>
      </c>
      <c r="E61" s="307">
        <f t="shared" ca="1" si="9"/>
        <v>-23.310521552580628</v>
      </c>
      <c r="F61" s="304">
        <f t="shared" ca="1" si="10"/>
        <v>23.379215066185978</v>
      </c>
      <c r="G61" s="306">
        <f t="shared" ca="1" si="11"/>
        <v>18.422935067879685</v>
      </c>
      <c r="H61" s="307">
        <f t="shared" ca="1" si="12"/>
        <v>138.78224623826469</v>
      </c>
      <c r="I61" s="304">
        <f t="shared" ca="1" si="13"/>
        <v>139.99970145487327</v>
      </c>
      <c r="J61" s="306">
        <f t="shared" ca="1" si="14"/>
        <v>77.282098837724902</v>
      </c>
      <c r="K61" s="307">
        <f t="shared" ca="1" si="15"/>
        <v>663.88305027164415</v>
      </c>
      <c r="L61" s="304">
        <f t="shared" ca="1" si="0"/>
        <v>668.36608773840874</v>
      </c>
      <c r="M61" s="306">
        <f t="shared" ca="1" si="16"/>
        <v>1.4388208721420506</v>
      </c>
      <c r="N61" s="304">
        <f t="shared" ca="1" si="17"/>
        <v>82.438363449071744</v>
      </c>
      <c r="P61" s="310">
        <f t="shared" ca="1" si="18"/>
        <v>3</v>
      </c>
      <c r="Q61" s="304">
        <f t="shared" ca="1" si="19"/>
        <v>0</v>
      </c>
      <c r="R61" s="306">
        <f t="shared" ca="1" si="20"/>
        <v>0</v>
      </c>
      <c r="S61" s="307">
        <f t="shared" ca="1" si="21"/>
        <v>5.083000000000002</v>
      </c>
      <c r="T61" s="304">
        <f t="shared" ca="1" si="1"/>
        <v>49.86423000000002</v>
      </c>
      <c r="U61" s="311">
        <f t="shared" ca="1" si="2"/>
        <v>0</v>
      </c>
      <c r="V61" s="306">
        <f t="shared" ca="1" si="3"/>
        <v>1.146287133245552</v>
      </c>
      <c r="W61" s="304">
        <f t="shared" ca="1" si="4"/>
        <v>68.984429206327974</v>
      </c>
      <c r="Y61" s="314" t="str">
        <f t="shared" ca="1" si="22"/>
        <v/>
      </c>
      <c r="Z61" s="315" t="str">
        <f t="shared" ca="1" si="23"/>
        <v/>
      </c>
      <c r="AA61" s="316" t="str">
        <f t="shared" ca="1" si="24"/>
        <v/>
      </c>
      <c r="AC61" s="310" t="e">
        <f t="shared" ca="1" si="25"/>
        <v>#N/A</v>
      </c>
      <c r="AD61" s="323" t="e">
        <f t="shared" ca="1" si="26"/>
        <v>#N/A</v>
      </c>
      <c r="AE61" s="324">
        <f t="shared" ca="1" si="5"/>
        <v>663.88305027164415</v>
      </c>
      <c r="AG61" s="306">
        <f t="shared" ca="1" si="27"/>
        <v>-23.343597082648877</v>
      </c>
      <c r="AH61" s="304">
        <f t="shared" ca="1" si="28"/>
        <v>-13.618787179824256</v>
      </c>
    </row>
    <row r="62" spans="1:34" x14ac:dyDescent="0.2">
      <c r="A62" s="347">
        <f t="shared" ca="1" si="6"/>
        <v>0.01</v>
      </c>
      <c r="B62" s="304">
        <f t="shared" ca="1" si="7"/>
        <v>5.1799999999999873</v>
      </c>
      <c r="D62" s="306">
        <f t="shared" ca="1" si="8"/>
        <v>-1.7859227819755736</v>
      </c>
      <c r="E62" s="307">
        <f t="shared" ca="1" si="9"/>
        <v>-23.263576988543697</v>
      </c>
      <c r="F62" s="304">
        <f t="shared" ca="1" si="10"/>
        <v>23.332028083410993</v>
      </c>
      <c r="G62" s="306">
        <f t="shared" ca="1" si="11"/>
        <v>18.405075840059929</v>
      </c>
      <c r="H62" s="307">
        <f t="shared" ca="1" si="12"/>
        <v>138.54961046837926</v>
      </c>
      <c r="I62" s="304">
        <f t="shared" ca="1" si="13"/>
        <v>139.76673916786493</v>
      </c>
      <c r="J62" s="306">
        <f t="shared" ca="1" si="14"/>
        <v>77.466238892264599</v>
      </c>
      <c r="K62" s="307">
        <f t="shared" ca="1" si="15"/>
        <v>665.26970955517731</v>
      </c>
      <c r="L62" s="304">
        <f t="shared" ca="1" si="0"/>
        <v>669.76473826243159</v>
      </c>
      <c r="M62" s="306">
        <f t="shared" ca="1" si="16"/>
        <v>1.4387285093852846</v>
      </c>
      <c r="N62" s="304">
        <f t="shared" ca="1" si="17"/>
        <v>82.433071452924864</v>
      </c>
      <c r="P62" s="310">
        <f t="shared" ca="1" si="18"/>
        <v>3</v>
      </c>
      <c r="Q62" s="304">
        <f t="shared" ca="1" si="19"/>
        <v>0</v>
      </c>
      <c r="R62" s="306">
        <f t="shared" ca="1" si="20"/>
        <v>0</v>
      </c>
      <c r="S62" s="307">
        <f t="shared" ca="1" si="21"/>
        <v>5.083000000000002</v>
      </c>
      <c r="T62" s="304">
        <f t="shared" ca="1" si="1"/>
        <v>49.86423000000002</v>
      </c>
      <c r="U62" s="311">
        <f t="shared" ca="1" si="2"/>
        <v>0</v>
      </c>
      <c r="V62" s="306">
        <f t="shared" ca="1" si="3"/>
        <v>1.1461280176199904</v>
      </c>
      <c r="W62" s="304">
        <f t="shared" ca="1" si="4"/>
        <v>68.745493440546241</v>
      </c>
      <c r="Y62" s="314" t="str">
        <f t="shared" ca="1" si="22"/>
        <v/>
      </c>
      <c r="Z62" s="315" t="str">
        <f t="shared" ca="1" si="23"/>
        <v/>
      </c>
      <c r="AA62" s="316" t="str">
        <f t="shared" ca="1" si="24"/>
        <v/>
      </c>
      <c r="AC62" s="310" t="e">
        <f t="shared" ca="1" si="25"/>
        <v>#N/A</v>
      </c>
      <c r="AD62" s="323" t="e">
        <f t="shared" ca="1" si="26"/>
        <v>#N/A</v>
      </c>
      <c r="AE62" s="324">
        <f t="shared" ca="1" si="5"/>
        <v>665.26970955517731</v>
      </c>
      <c r="AG62" s="306">
        <f t="shared" ca="1" si="27"/>
        <v>-23.296288317491648</v>
      </c>
      <c r="AH62" s="304">
        <f t="shared" ca="1" si="28"/>
        <v>-13.57159732565964</v>
      </c>
    </row>
    <row r="63" spans="1:34" x14ac:dyDescent="0.2">
      <c r="A63" s="347">
        <f t="shared" ca="1" si="6"/>
        <v>0.01</v>
      </c>
      <c r="B63" s="304">
        <f t="shared" ca="1" si="7"/>
        <v>5.1899999999999871</v>
      </c>
      <c r="D63" s="306">
        <f t="shared" ca="1" si="8"/>
        <v>-1.7809753241962223</v>
      </c>
      <c r="E63" s="307">
        <f t="shared" ca="1" si="9"/>
        <v>-23.216814487778738</v>
      </c>
      <c r="F63" s="304">
        <f t="shared" ca="1" si="10"/>
        <v>23.28502411562695</v>
      </c>
      <c r="G63" s="306">
        <f t="shared" ca="1" si="11"/>
        <v>18.387266086817966</v>
      </c>
      <c r="H63" s="307">
        <f t="shared" ca="1" si="12"/>
        <v>138.31744232350147</v>
      </c>
      <c r="I63" s="304">
        <f t="shared" ca="1" si="13"/>
        <v>139.53424814382527</v>
      </c>
      <c r="J63" s="306">
        <f t="shared" ca="1" si="14"/>
        <v>77.650200601898987</v>
      </c>
      <c r="K63" s="307">
        <f t="shared" ca="1" si="15"/>
        <v>666.65404481913674</v>
      </c>
      <c r="L63" s="304">
        <f t="shared" ca="1" si="0"/>
        <v>671.16106049683094</v>
      </c>
      <c r="M63" s="306">
        <f t="shared" ca="1" si="16"/>
        <v>1.4386359283634691</v>
      </c>
      <c r="N63" s="304">
        <f t="shared" ca="1" si="17"/>
        <v>82.427766951111821</v>
      </c>
      <c r="P63" s="310">
        <f t="shared" ca="1" si="18"/>
        <v>3</v>
      </c>
      <c r="Q63" s="304">
        <f t="shared" ca="1" si="19"/>
        <v>0</v>
      </c>
      <c r="R63" s="306">
        <f t="shared" ca="1" si="20"/>
        <v>0</v>
      </c>
      <c r="S63" s="307">
        <f t="shared" ca="1" si="21"/>
        <v>5.083000000000002</v>
      </c>
      <c r="T63" s="304">
        <f t="shared" ca="1" si="1"/>
        <v>49.86423000000002</v>
      </c>
      <c r="U63" s="311">
        <f t="shared" ca="1" si="2"/>
        <v>0</v>
      </c>
      <c r="V63" s="306">
        <f t="shared" ca="1" si="3"/>
        <v>1.1459691899683038</v>
      </c>
      <c r="W63" s="304">
        <f t="shared" ca="1" si="4"/>
        <v>68.507483251731287</v>
      </c>
      <c r="Y63" s="314" t="str">
        <f t="shared" ca="1" si="22"/>
        <v/>
      </c>
      <c r="Z63" s="315" t="str">
        <f t="shared" ca="1" si="23"/>
        <v/>
      </c>
      <c r="AA63" s="316" t="str">
        <f t="shared" ca="1" si="24"/>
        <v/>
      </c>
      <c r="AC63" s="310" t="e">
        <f t="shared" ca="1" si="25"/>
        <v>#N/A</v>
      </c>
      <c r="AD63" s="323" t="e">
        <f t="shared" ca="1" si="26"/>
        <v>#N/A</v>
      </c>
      <c r="AE63" s="324">
        <f t="shared" ca="1" si="5"/>
        <v>666.65404481913674</v>
      </c>
      <c r="AG63" s="306">
        <f t="shared" ca="1" si="27"/>
        <v>-23.249162203081497</v>
      </c>
      <c r="AH63" s="304">
        <f t="shared" ca="1" si="28"/>
        <v>-13.524590486040962</v>
      </c>
    </row>
    <row r="64" spans="1:34" x14ac:dyDescent="0.2">
      <c r="A64" s="347">
        <f t="shared" ca="1" si="6"/>
        <v>0.01</v>
      </c>
      <c r="B64" s="304">
        <f t="shared" ca="1" si="7"/>
        <v>5.1999999999999869</v>
      </c>
      <c r="D64" s="306">
        <f t="shared" ca="1" si="8"/>
        <v>-1.7760461549538562</v>
      </c>
      <c r="E64" s="307">
        <f t="shared" ca="1" si="9"/>
        <v>-23.170233133180226</v>
      </c>
      <c r="F64" s="304">
        <f t="shared" ca="1" si="10"/>
        <v>23.238202240931827</v>
      </c>
      <c r="G64" s="306">
        <f t="shared" ca="1" si="11"/>
        <v>18.369505625268427</v>
      </c>
      <c r="H64" s="307">
        <f t="shared" ca="1" si="12"/>
        <v>138.08573999216966</v>
      </c>
      <c r="I64" s="304">
        <f t="shared" ca="1" si="13"/>
        <v>139.30222656548548</v>
      </c>
      <c r="J64" s="306">
        <f t="shared" ca="1" si="14"/>
        <v>77.833984460459419</v>
      </c>
      <c r="K64" s="307">
        <f t="shared" ca="1" si="15"/>
        <v>668.03606073071512</v>
      </c>
      <c r="L64" s="304">
        <f t="shared" ca="1" si="0"/>
        <v>672.55505913910338</v>
      </c>
      <c r="M64" s="306">
        <f t="shared" ca="1" si="16"/>
        <v>1.4385431285092045</v>
      </c>
      <c r="N64" s="304">
        <f t="shared" ca="1" si="17"/>
        <v>82.422449911123024</v>
      </c>
      <c r="P64" s="310">
        <f t="shared" ca="1" si="18"/>
        <v>3</v>
      </c>
      <c r="Q64" s="304">
        <f t="shared" ca="1" si="19"/>
        <v>0</v>
      </c>
      <c r="R64" s="306">
        <f t="shared" ca="1" si="20"/>
        <v>0</v>
      </c>
      <c r="S64" s="307">
        <f t="shared" ca="1" si="21"/>
        <v>5.083000000000002</v>
      </c>
      <c r="T64" s="304">
        <f t="shared" ca="1" si="1"/>
        <v>49.86423000000002</v>
      </c>
      <c r="U64" s="311">
        <f t="shared" ca="1" si="2"/>
        <v>0</v>
      </c>
      <c r="V64" s="306">
        <f t="shared" ca="1" si="3"/>
        <v>1.1458106496436804</v>
      </c>
      <c r="W64" s="304">
        <f t="shared" ca="1" si="4"/>
        <v>68.270393983847512</v>
      </c>
      <c r="Y64" s="314" t="str">
        <f t="shared" ca="1" si="22"/>
        <v/>
      </c>
      <c r="Z64" s="315" t="str">
        <f t="shared" ca="1" si="23"/>
        <v/>
      </c>
      <c r="AA64" s="316" t="str">
        <f t="shared" ca="1" si="24"/>
        <v/>
      </c>
      <c r="AC64" s="310" t="e">
        <f t="shared" ca="1" si="25"/>
        <v>#N/A</v>
      </c>
      <c r="AD64" s="323" t="e">
        <f t="shared" ca="1" si="26"/>
        <v>#N/A</v>
      </c>
      <c r="AE64" s="324">
        <f t="shared" ca="1" si="5"/>
        <v>668.03606073071512</v>
      </c>
      <c r="AG64" s="306">
        <f t="shared" ca="1" si="27"/>
        <v>-23.202217816211544</v>
      </c>
      <c r="AH64" s="304">
        <f t="shared" ca="1" si="28"/>
        <v>-13.477765739077565</v>
      </c>
    </row>
    <row r="65" spans="1:34" x14ac:dyDescent="0.2">
      <c r="A65" s="347">
        <f t="shared" ca="1" si="6"/>
        <v>0.01</v>
      </c>
      <c r="B65" s="304">
        <f t="shared" ca="1" si="7"/>
        <v>5.2099999999999866</v>
      </c>
      <c r="D65" s="306">
        <f t="shared" ca="1" si="8"/>
        <v>-1.7711351807924385</v>
      </c>
      <c r="E65" s="307">
        <f t="shared" ca="1" si="9"/>
        <v>-23.123832013501193</v>
      </c>
      <c r="F65" s="304">
        <f t="shared" ca="1" si="10"/>
        <v>23.191561543312758</v>
      </c>
      <c r="G65" s="306">
        <f t="shared" ca="1" si="11"/>
        <v>18.351794273460502</v>
      </c>
      <c r="H65" s="307">
        <f t="shared" ca="1" si="12"/>
        <v>137.85450167203464</v>
      </c>
      <c r="I65" s="304">
        <f t="shared" ca="1" si="13"/>
        <v>139.0706726247501</v>
      </c>
      <c r="J65" s="306">
        <f t="shared" ca="1" si="14"/>
        <v>78.017590959953068</v>
      </c>
      <c r="K65" s="307">
        <f t="shared" ca="1" si="15"/>
        <v>669.41576193903609</v>
      </c>
      <c r="L65" s="304">
        <f t="shared" ca="1" si="0"/>
        <v>673.94673886859539</v>
      </c>
      <c r="M65" s="306">
        <f t="shared" ca="1" si="16"/>
        <v>1.4384501092528679</v>
      </c>
      <c r="N65" s="304">
        <f t="shared" ca="1" si="17"/>
        <v>82.4171203003215</v>
      </c>
      <c r="P65" s="310">
        <f t="shared" ca="1" si="18"/>
        <v>3</v>
      </c>
      <c r="Q65" s="304">
        <f t="shared" ca="1" si="19"/>
        <v>0</v>
      </c>
      <c r="R65" s="306">
        <f t="shared" ca="1" si="20"/>
        <v>0</v>
      </c>
      <c r="S65" s="307">
        <f t="shared" ca="1" si="21"/>
        <v>5.083000000000002</v>
      </c>
      <c r="T65" s="304">
        <f t="shared" ca="1" si="1"/>
        <v>49.86423000000002</v>
      </c>
      <c r="U65" s="311">
        <f t="shared" ca="1" si="2"/>
        <v>0</v>
      </c>
      <c r="V65" s="306">
        <f t="shared" ca="1" si="3"/>
        <v>1.1456523960018898</v>
      </c>
      <c r="W65" s="304">
        <f t="shared" ca="1" si="4"/>
        <v>68.034221010564352</v>
      </c>
      <c r="Y65" s="314" t="str">
        <f t="shared" ca="1" si="22"/>
        <v/>
      </c>
      <c r="Z65" s="315" t="str">
        <f t="shared" ca="1" si="23"/>
        <v/>
      </c>
      <c r="AA65" s="316" t="str">
        <f t="shared" ca="1" si="24"/>
        <v/>
      </c>
      <c r="AC65" s="310" t="e">
        <f t="shared" ca="1" si="25"/>
        <v>#N/A</v>
      </c>
      <c r="AD65" s="323" t="e">
        <f t="shared" ca="1" si="26"/>
        <v>#N/A</v>
      </c>
      <c r="AE65" s="324">
        <f t="shared" ca="1" si="5"/>
        <v>669.41576193903609</v>
      </c>
      <c r="AG65" s="306">
        <f t="shared" ca="1" si="27"/>
        <v>-23.155454239557798</v>
      </c>
      <c r="AH65" s="304">
        <f t="shared" ca="1" si="28"/>
        <v>-13.431122168767949</v>
      </c>
    </row>
    <row r="66" spans="1:34" x14ac:dyDescent="0.2">
      <c r="A66" s="347">
        <f t="shared" ca="1" si="6"/>
        <v>0.01</v>
      </c>
      <c r="B66" s="304">
        <f t="shared" ca="1" si="7"/>
        <v>5.2199999999999864</v>
      </c>
      <c r="D66" s="306">
        <f t="shared" ca="1" si="8"/>
        <v>-1.766242308850255</v>
      </c>
      <c r="E66" s="307">
        <f t="shared" ca="1" si="9"/>
        <v>-23.077610223308326</v>
      </c>
      <c r="F66" s="304">
        <f t="shared" ca="1" si="10"/>
        <v>23.145101112600862</v>
      </c>
      <c r="G66" s="306">
        <f t="shared" ca="1" si="11"/>
        <v>18.334131850372</v>
      </c>
      <c r="H66" s="307">
        <f t="shared" ca="1" si="12"/>
        <v>137.62372556980156</v>
      </c>
      <c r="I66" s="304">
        <f t="shared" ca="1" si="13"/>
        <v>138.83958452263849</v>
      </c>
      <c r="J66" s="306">
        <f t="shared" ca="1" si="14"/>
        <v>78.201020590572227</v>
      </c>
      <c r="K66" s="307">
        <f t="shared" ca="1" si="15"/>
        <v>670.7931530752453</v>
      </c>
      <c r="L66" s="304">
        <f t="shared" ca="1" si="0"/>
        <v>675.33610434659613</v>
      </c>
      <c r="M66" s="306">
        <f t="shared" ca="1" si="16"/>
        <v>1.4383568700226024</v>
      </c>
      <c r="N66" s="304">
        <f t="shared" ca="1" si="17"/>
        <v>82.411778085942231</v>
      </c>
      <c r="P66" s="310">
        <f t="shared" ca="1" si="18"/>
        <v>3</v>
      </c>
      <c r="Q66" s="304">
        <f t="shared" ca="1" si="19"/>
        <v>0</v>
      </c>
      <c r="R66" s="306">
        <f t="shared" ca="1" si="20"/>
        <v>0</v>
      </c>
      <c r="S66" s="307">
        <f t="shared" ca="1" si="21"/>
        <v>5.083000000000002</v>
      </c>
      <c r="T66" s="304">
        <f t="shared" ca="1" si="1"/>
        <v>49.86423000000002</v>
      </c>
      <c r="U66" s="311">
        <f t="shared" ca="1" si="2"/>
        <v>0</v>
      </c>
      <c r="V66" s="306">
        <f t="shared" ca="1" si="3"/>
        <v>1.1454944284012705</v>
      </c>
      <c r="W66" s="304">
        <f t="shared" ca="1" si="4"/>
        <v>67.798959735028873</v>
      </c>
      <c r="Y66" s="314" t="str">
        <f t="shared" ca="1" si="22"/>
        <v/>
      </c>
      <c r="Z66" s="315" t="str">
        <f t="shared" ca="1" si="23"/>
        <v/>
      </c>
      <c r="AA66" s="316" t="str">
        <f t="shared" ca="1" si="24"/>
        <v/>
      </c>
      <c r="AC66" s="310" t="e">
        <f t="shared" ca="1" si="25"/>
        <v>#N/A</v>
      </c>
      <c r="AD66" s="323" t="e">
        <f t="shared" ca="1" si="26"/>
        <v>#N/A</v>
      </c>
      <c r="AE66" s="324">
        <f t="shared" ca="1" si="5"/>
        <v>670.7931530752453</v>
      </c>
      <c r="AG66" s="306">
        <f t="shared" ca="1" si="27"/>
        <v>-23.108870561633971</v>
      </c>
      <c r="AH66" s="304">
        <f t="shared" ca="1" si="28"/>
        <v>-13.384658864954618</v>
      </c>
    </row>
    <row r="67" spans="1:34" x14ac:dyDescent="0.2">
      <c r="A67" s="347">
        <f t="shared" ca="1" si="6"/>
        <v>0.01</v>
      </c>
      <c r="B67" s="304">
        <f t="shared" ca="1" si="7"/>
        <v>5.2299999999999862</v>
      </c>
      <c r="D67" s="306">
        <f t="shared" ca="1" si="8"/>
        <v>-1.7613674468553595</v>
      </c>
      <c r="E67" s="307">
        <f t="shared" ca="1" si="9"/>
        <v>-23.031566862937431</v>
      </c>
      <c r="F67" s="304">
        <f t="shared" ca="1" si="10"/>
        <v>23.0988200444265</v>
      </c>
      <c r="G67" s="306">
        <f t="shared" ca="1" si="11"/>
        <v>18.316518175903447</v>
      </c>
      <c r="H67" s="307">
        <f t="shared" ca="1" si="12"/>
        <v>137.39340990117219</v>
      </c>
      <c r="I67" s="304">
        <f t="shared" ca="1" si="13"/>
        <v>138.60896046922696</v>
      </c>
      <c r="J67" s="306">
        <f t="shared" ca="1" si="14"/>
        <v>78.384273840703599</v>
      </c>
      <c r="K67" s="307">
        <f t="shared" ca="1" si="15"/>
        <v>672.16823875260013</v>
      </c>
      <c r="L67" s="304">
        <f t="shared" ca="1" si="0"/>
        <v>676.72316021642621</v>
      </c>
      <c r="M67" s="306">
        <f t="shared" ca="1" si="16"/>
        <v>1.4382634102443066</v>
      </c>
      <c r="N67" s="304">
        <f t="shared" ca="1" si="17"/>
        <v>82.406423235091651</v>
      </c>
      <c r="P67" s="310">
        <f t="shared" ca="1" si="18"/>
        <v>3</v>
      </c>
      <c r="Q67" s="304">
        <f t="shared" ca="1" si="19"/>
        <v>0</v>
      </c>
      <c r="R67" s="306">
        <f t="shared" ca="1" si="20"/>
        <v>0</v>
      </c>
      <c r="S67" s="307">
        <f t="shared" ca="1" si="21"/>
        <v>5.083000000000002</v>
      </c>
      <c r="T67" s="304">
        <f t="shared" ca="1" si="1"/>
        <v>49.86423000000002</v>
      </c>
      <c r="U67" s="311">
        <f t="shared" ca="1" si="2"/>
        <v>0</v>
      </c>
      <c r="V67" s="306">
        <f t="shared" ca="1" si="3"/>
        <v>1.1453367462027175</v>
      </c>
      <c r="W67" s="304">
        <f t="shared" ca="1" si="4"/>
        <v>67.56460558964055</v>
      </c>
      <c r="Y67" s="314" t="str">
        <f t="shared" ca="1" si="22"/>
        <v/>
      </c>
      <c r="Z67" s="315" t="str">
        <f t="shared" ca="1" si="23"/>
        <v/>
      </c>
      <c r="AA67" s="316" t="str">
        <f t="shared" ca="1" si="24"/>
        <v/>
      </c>
      <c r="AC67" s="310" t="e">
        <f t="shared" ca="1" si="25"/>
        <v>#N/A</v>
      </c>
      <c r="AD67" s="323" t="e">
        <f t="shared" ca="1" si="26"/>
        <v>#N/A</v>
      </c>
      <c r="AE67" s="324">
        <f t="shared" ca="1" si="5"/>
        <v>672.16823875260013</v>
      </c>
      <c r="AG67" s="306">
        <f t="shared" ca="1" si="27"/>
        <v>-23.062465876746675</v>
      </c>
      <c r="AH67" s="304">
        <f t="shared" ca="1" si="28"/>
        <v>-13.338374923279332</v>
      </c>
    </row>
    <row r="68" spans="1:34" x14ac:dyDescent="0.2">
      <c r="A68" s="347">
        <f t="shared" ca="1" si="6"/>
        <v>0.01</v>
      </c>
      <c r="B68" s="304">
        <f t="shared" ca="1" si="7"/>
        <v>5.239999999999986</v>
      </c>
      <c r="D68" s="306">
        <f t="shared" ca="1" si="8"/>
        <v>-1.7565105031210746</v>
      </c>
      <c r="E68" s="307">
        <f t="shared" ca="1" si="9"/>
        <v>-22.985701038449378</v>
      </c>
      <c r="F68" s="304">
        <f t="shared" ca="1" si="10"/>
        <v>23.052717440174973</v>
      </c>
      <c r="G68" s="306">
        <f t="shared" ca="1" si="11"/>
        <v>18.298953070872237</v>
      </c>
      <c r="H68" s="307">
        <f t="shared" ca="1" si="12"/>
        <v>137.16355289078768</v>
      </c>
      <c r="I68" s="304">
        <f t="shared" ca="1" si="13"/>
        <v>138.37879868359133</v>
      </c>
      <c r="J68" s="306">
        <f t="shared" ca="1" si="14"/>
        <v>78.56735119693748</v>
      </c>
      <c r="K68" s="307">
        <f t="shared" ca="1" si="15"/>
        <v>673.54102356655994</v>
      </c>
      <c r="L68" s="304">
        <f t="shared" ref="L68:L131" ca="1" si="29">SQRT(pos_x^2+pos_z^2)</f>
        <v>678.10791110352943</v>
      </c>
      <c r="M68" s="306">
        <f t="shared" ca="1" si="16"/>
        <v>1.4381697293416256</v>
      </c>
      <c r="N68" s="304">
        <f t="shared" ca="1" si="17"/>
        <v>82.401055714747059</v>
      </c>
      <c r="P68" s="310">
        <f t="shared" ca="1" si="18"/>
        <v>3</v>
      </c>
      <c r="Q68" s="304">
        <f t="shared" ca="1" si="19"/>
        <v>0</v>
      </c>
      <c r="R68" s="306">
        <f t="shared" ca="1" si="20"/>
        <v>0</v>
      </c>
      <c r="S68" s="307">
        <f t="shared" ca="1" si="21"/>
        <v>5.083000000000002</v>
      </c>
      <c r="T68" s="304">
        <f t="shared" ref="T68:T131" ca="1" si="30">m*g</f>
        <v>49.86423000000002</v>
      </c>
      <c r="U68" s="311">
        <f t="shared" ref="U68:U131" ca="1" si="31">IF(pos_xz&lt;L_rampe,Poids*COS(Beta),0)</f>
        <v>0</v>
      </c>
      <c r="V68" s="306">
        <f t="shared" ref="V68:V131" ca="1" si="32">Rho_moyen*(20000-Alt_rampe-pos_z)/(20000+Alt_rampe+pos_z)</f>
        <v>1.145179348769668</v>
      </c>
      <c r="W68" s="304">
        <f t="shared" ref="W68:W131" ca="1" si="33">1/2*Rho*Sref*Cx*vit_xz^2</f>
        <v>67.331154035827851</v>
      </c>
      <c r="Y68" s="314" t="str">
        <f t="shared" ca="1" si="22"/>
        <v/>
      </c>
      <c r="Z68" s="315" t="str">
        <f t="shared" ca="1" si="23"/>
        <v/>
      </c>
      <c r="AA68" s="316" t="str">
        <f t="shared" ca="1" si="24"/>
        <v/>
      </c>
      <c r="AC68" s="310" t="e">
        <f t="shared" ca="1" si="25"/>
        <v>#N/A</v>
      </c>
      <c r="AD68" s="323" t="e">
        <f t="shared" ca="1" si="26"/>
        <v>#N/A</v>
      </c>
      <c r="AE68" s="324">
        <f t="shared" ref="AE68:AE131" ca="1" si="34">IF(t&lt;T_para, pos_z, NA())</f>
        <v>673.54102356655994</v>
      </c>
      <c r="AG68" s="306">
        <f t="shared" ca="1" si="27"/>
        <v>-23.016239284951109</v>
      </c>
      <c r="AH68" s="304">
        <f t="shared" ca="1" si="28"/>
        <v>-13.292269445138801</v>
      </c>
    </row>
    <row r="69" spans="1:34" x14ac:dyDescent="0.2">
      <c r="A69" s="347">
        <f t="shared" ref="A69:A132" ca="1" si="35">IF(B68+0.01&lt;=T_ini+ROUNDUP(Temps_fin_propu,0), 0.01, IF(K68&gt;0, 0.1, 0.0001))</f>
        <v>0.01</v>
      </c>
      <c r="B69" s="304">
        <f t="shared" ref="B69:B132" ca="1" si="36">B68+pas</f>
        <v>5.2499999999999858</v>
      </c>
      <c r="D69" s="306">
        <f t="shared" ref="D69:D132" ca="1" si="37">IF(AND(L68&lt;L_rampe,Poussee&lt;Poids*SIN(M68)),0,(-W68+Poussee)/m*COS(M68)-U68/m*SIN(M68))</f>
        <v>-1.7516713865414983</v>
      </c>
      <c r="E69" s="307">
        <f t="shared" ref="E69:E132" ca="1" si="38">IF(AND(L68&lt;L_rampe,Poussee&lt;Poids*SIN(M68)),0,(-W68+Poussee)/m*SIN(M68)+U68/m*COS(M68)-Poids/m)</f>
        <v>-22.940011861586338</v>
      </c>
      <c r="F69" s="304">
        <f t="shared" ref="F69:F132" ca="1" si="39">SQRT(acc_x^2+acc_z^2)</f>
        <v>23.006792406942566</v>
      </c>
      <c r="G69" s="306">
        <f t="shared" ref="G69:G132" ca="1" si="40">G68+acc_x*pas</f>
        <v>18.281436357006822</v>
      </c>
      <c r="H69" s="307">
        <f t="shared" ref="H69:H132" ca="1" si="41">H68+acc_z*pas</f>
        <v>136.93415277217181</v>
      </c>
      <c r="I69" s="304">
        <f t="shared" ref="I69:I132" ca="1" si="42">SQRT(vit_x^2+vit_z^2)</f>
        <v>138.14909739374986</v>
      </c>
      <c r="J69" s="306">
        <f t="shared" ref="J69:J132" ca="1" si="43">J68+0.5*(vit_x+G68)*pas*(K68&gt;=0)</f>
        <v>78.750253144076879</v>
      </c>
      <c r="K69" s="307">
        <f t="shared" ref="K69:K132" ca="1" si="44">K68+0.5*(vit_z+H68)*pas</f>
        <v>674.91151209487475</v>
      </c>
      <c r="L69" s="304">
        <f t="shared" ca="1" si="29"/>
        <v>679.49036161556148</v>
      </c>
      <c r="M69" s="306">
        <f t="shared" ref="M69:M132" ca="1" si="45">IF(AND(L68&gt;L_rampe,G69&gt;0),ATAN2(G69,H69),$M$4)</f>
        <v>1.438075826735939</v>
      </c>
      <c r="N69" s="304">
        <f t="shared" ref="N69:N132" ca="1" si="46">DEGREES(Beta)</f>
        <v>82.395675491755938</v>
      </c>
      <c r="P69" s="310">
        <f t="shared" ref="P69:P132" ca="1" si="47">MATCH(t-pas/2-T_ini,CdP_t)</f>
        <v>3</v>
      </c>
      <c r="Q69" s="304">
        <f t="shared" ref="Q69:Q132" ca="1" si="48">(INDEX(CdP,2,i_P+1)-INDEX(CdP,2,i_P+0))/(INDEX(CdP,1,i_P+1)-INDEX(CdP,1,i_P+0))*(t-pas/2-T_ini-INDEX(CdP,1,i_P+0))+INDEX(CdP,2,i_P+0)</f>
        <v>0</v>
      </c>
      <c r="R69" s="306">
        <f t="shared" ref="R69:R132" ca="1" si="49">Poussee/(g*ISP)</f>
        <v>0</v>
      </c>
      <c r="S69" s="307">
        <f t="shared" ref="S69:S132" ca="1" si="50">S68-Débit*pas</f>
        <v>5.083000000000002</v>
      </c>
      <c r="T69" s="304">
        <f t="shared" ca="1" si="30"/>
        <v>49.86423000000002</v>
      </c>
      <c r="U69" s="311">
        <f t="shared" ca="1" si="31"/>
        <v>0</v>
      </c>
      <c r="V69" s="306">
        <f t="shared" ca="1" si="32"/>
        <v>1.1450222354680879</v>
      </c>
      <c r="W69" s="304">
        <f t="shared" ca="1" si="33"/>
        <v>67.098600563826963</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674.91151209487475</v>
      </c>
      <c r="AG69" s="306">
        <f t="shared" ref="AG69:AG132" ca="1" si="56">IF(AND(L68&lt;L_rampe,Poussee&lt;Poids*SIN(M68)),0,(-W68+Poussee)/m-Poids*SIN(M68)/m)</f>
        <v>-22.970189892007046</v>
      </c>
      <c r="AH69" s="304">
        <f t="shared" ref="AH69:AH132" ca="1" si="57">IF(AND(L68&lt;L_rampe,Poussee&lt;Poids*SIN(M68)), g*SIN(M68), (-W68+Poussee)/m)</f>
        <v>-13.246341537640729</v>
      </c>
    </row>
    <row r="70" spans="1:34" x14ac:dyDescent="0.2">
      <c r="A70" s="347">
        <f t="shared" ca="1" si="35"/>
        <v>0.01</v>
      </c>
      <c r="B70" s="304">
        <f t="shared" ca="1" si="36"/>
        <v>5.2599999999999856</v>
      </c>
      <c r="D70" s="306">
        <f t="shared" ca="1" si="37"/>
        <v>-1.7468500065870933</v>
      </c>
      <c r="E70" s="307">
        <f t="shared" ca="1" si="38"/>
        <v>-22.89449844972853</v>
      </c>
      <c r="F70" s="304">
        <f t="shared" ca="1" si="39"/>
        <v>22.961044057493019</v>
      </c>
      <c r="G70" s="306">
        <f t="shared" ca="1" si="40"/>
        <v>18.263967856940951</v>
      </c>
      <c r="H70" s="307">
        <f t="shared" ca="1" si="41"/>
        <v>136.70520778767454</v>
      </c>
      <c r="I70" s="304">
        <f t="shared" ca="1" si="42"/>
        <v>137.91985483660662</v>
      </c>
      <c r="J70" s="306">
        <f t="shared" ca="1" si="43"/>
        <v>78.932980165146617</v>
      </c>
      <c r="K70" s="307">
        <f t="shared" ca="1" si="44"/>
        <v>676.27970889767403</v>
      </c>
      <c r="L70" s="304">
        <f t="shared" ca="1" si="29"/>
        <v>680.87051634247916</v>
      </c>
      <c r="M70" s="306">
        <f t="shared" ca="1" si="45"/>
        <v>1.4379817018463517</v>
      </c>
      <c r="N70" s="304">
        <f t="shared" ca="1" si="46"/>
        <v>82.390282532835442</v>
      </c>
      <c r="P70" s="310">
        <f t="shared" ca="1" si="47"/>
        <v>3</v>
      </c>
      <c r="Q70" s="304">
        <f t="shared" ca="1" si="48"/>
        <v>0</v>
      </c>
      <c r="R70" s="306">
        <f t="shared" ca="1" si="49"/>
        <v>0</v>
      </c>
      <c r="S70" s="307">
        <f t="shared" ca="1" si="50"/>
        <v>5.083000000000002</v>
      </c>
      <c r="T70" s="304">
        <f t="shared" ca="1" si="30"/>
        <v>49.86423000000002</v>
      </c>
      <c r="U70" s="311">
        <f t="shared" ca="1" si="31"/>
        <v>0</v>
      </c>
      <c r="V70" s="306">
        <f t="shared" ca="1" si="32"/>
        <v>1.1448654056664611</v>
      </c>
      <c r="W70" s="304">
        <f t="shared" ca="1" si="33"/>
        <v>66.866940692462421</v>
      </c>
      <c r="Y70" s="314" t="str">
        <f t="shared" ca="1" si="51"/>
        <v/>
      </c>
      <c r="Z70" s="315" t="str">
        <f t="shared" ca="1" si="52"/>
        <v/>
      </c>
      <c r="AA70" s="316" t="str">
        <f t="shared" ca="1" si="53"/>
        <v/>
      </c>
      <c r="AC70" s="310" t="e">
        <f t="shared" ca="1" si="54"/>
        <v>#N/A</v>
      </c>
      <c r="AD70" s="323" t="e">
        <f t="shared" ca="1" si="55"/>
        <v>#N/A</v>
      </c>
      <c r="AE70" s="324">
        <f t="shared" ca="1" si="34"/>
        <v>676.27970889767403</v>
      </c>
      <c r="AG70" s="306">
        <f t="shared" ca="1" si="56"/>
        <v>-22.924316809335281</v>
      </c>
      <c r="AH70" s="304">
        <f t="shared" ca="1" si="57"/>
        <v>-13.200590313560287</v>
      </c>
    </row>
    <row r="71" spans="1:34" x14ac:dyDescent="0.2">
      <c r="A71" s="347">
        <f t="shared" ca="1" si="35"/>
        <v>0.01</v>
      </c>
      <c r="B71" s="304">
        <f t="shared" ca="1" si="36"/>
        <v>5.2699999999999854</v>
      </c>
      <c r="D71" s="306">
        <f t="shared" ca="1" si="37"/>
        <v>-1.7420462733002853</v>
      </c>
      <c r="E71" s="307">
        <f t="shared" ca="1" si="38"/>
        <v>-22.849159925851247</v>
      </c>
      <c r="F71" s="304">
        <f t="shared" ca="1" si="39"/>
        <v>22.915471510214356</v>
      </c>
      <c r="G71" s="306">
        <f t="shared" ca="1" si="40"/>
        <v>18.246547394207948</v>
      </c>
      <c r="H71" s="307">
        <f t="shared" ca="1" si="41"/>
        <v>136.47671618841602</v>
      </c>
      <c r="I71" s="304">
        <f t="shared" ca="1" si="42"/>
        <v>137.69106925789532</v>
      </c>
      <c r="J71" s="306">
        <f t="shared" ca="1" si="43"/>
        <v>79.115532741402362</v>
      </c>
      <c r="K71" s="307">
        <f t="shared" ca="1" si="44"/>
        <v>677.64561851755445</v>
      </c>
      <c r="L71" s="304">
        <f t="shared" ca="1" si="29"/>
        <v>682.24837985662873</v>
      </c>
      <c r="M71" s="306">
        <f t="shared" ca="1" si="45"/>
        <v>1.4378873540896826</v>
      </c>
      <c r="N71" s="304">
        <f t="shared" ca="1" si="46"/>
        <v>82.384876804571789</v>
      </c>
      <c r="P71" s="310">
        <f t="shared" ca="1" si="47"/>
        <v>3</v>
      </c>
      <c r="Q71" s="304">
        <f t="shared" ca="1" si="48"/>
        <v>0</v>
      </c>
      <c r="R71" s="306">
        <f t="shared" ca="1" si="49"/>
        <v>0</v>
      </c>
      <c r="S71" s="307">
        <f t="shared" ca="1" si="50"/>
        <v>5.083000000000002</v>
      </c>
      <c r="T71" s="304">
        <f t="shared" ca="1" si="30"/>
        <v>49.86423000000002</v>
      </c>
      <c r="U71" s="311">
        <f t="shared" ca="1" si="31"/>
        <v>0</v>
      </c>
      <c r="V71" s="306">
        <f t="shared" ca="1" si="32"/>
        <v>1.1447088587357734</v>
      </c>
      <c r="W71" s="304">
        <f t="shared" ca="1" si="33"/>
        <v>66.636169968929636</v>
      </c>
      <c r="Y71" s="314" t="str">
        <f t="shared" ca="1" si="51"/>
        <v/>
      </c>
      <c r="Z71" s="315" t="str">
        <f t="shared" ca="1" si="52"/>
        <v/>
      </c>
      <c r="AA71" s="316" t="str">
        <f t="shared" ca="1" si="53"/>
        <v/>
      </c>
      <c r="AC71" s="310" t="e">
        <f t="shared" ca="1" si="54"/>
        <v>#N/A</v>
      </c>
      <c r="AD71" s="323" t="e">
        <f t="shared" ca="1" si="55"/>
        <v>#N/A</v>
      </c>
      <c r="AE71" s="324">
        <f t="shared" ca="1" si="34"/>
        <v>677.64561851755445</v>
      </c>
      <c r="AG71" s="306">
        <f t="shared" ca="1" si="56"/>
        <v>-22.87861915397443</v>
      </c>
      <c r="AH71" s="304">
        <f t="shared" ca="1" si="57"/>
        <v>-13.15501489129695</v>
      </c>
    </row>
    <row r="72" spans="1:34" x14ac:dyDescent="0.2">
      <c r="A72" s="347">
        <f t="shared" ca="1" si="35"/>
        <v>0.01</v>
      </c>
      <c r="B72" s="304">
        <f t="shared" ca="1" si="36"/>
        <v>5.2799999999999851</v>
      </c>
      <c r="D72" s="306">
        <f t="shared" ca="1" si="37"/>
        <v>-1.737260097291107</v>
      </c>
      <c r="E72" s="307">
        <f t="shared" ca="1" si="38"/>
        <v>-22.803995418482302</v>
      </c>
      <c r="F72" s="304">
        <f t="shared" ca="1" si="39"/>
        <v>22.870073889076128</v>
      </c>
      <c r="G72" s="306">
        <f t="shared" ca="1" si="40"/>
        <v>18.229174793235035</v>
      </c>
      <c r="H72" s="307">
        <f t="shared" ca="1" si="41"/>
        <v>136.2486762342312</v>
      </c>
      <c r="I72" s="304">
        <f t="shared" ca="1" si="42"/>
        <v>137.46273891212365</v>
      </c>
      <c r="J72" s="306">
        <f t="shared" ca="1" si="43"/>
        <v>79.297911352339582</v>
      </c>
      <c r="K72" s="307">
        <f t="shared" ca="1" si="44"/>
        <v>679.0092454796677</v>
      </c>
      <c r="L72" s="304">
        <f t="shared" ca="1" si="29"/>
        <v>683.62395671283434</v>
      </c>
      <c r="M72" s="306">
        <f t="shared" ca="1" si="45"/>
        <v>1.4377927828804558</v>
      </c>
      <c r="N72" s="304">
        <f t="shared" ca="1" si="46"/>
        <v>82.379458273419644</v>
      </c>
      <c r="P72" s="310">
        <f t="shared" ca="1" si="47"/>
        <v>3</v>
      </c>
      <c r="Q72" s="304">
        <f t="shared" ca="1" si="48"/>
        <v>0</v>
      </c>
      <c r="R72" s="306">
        <f t="shared" ca="1" si="49"/>
        <v>0</v>
      </c>
      <c r="S72" s="307">
        <f t="shared" ca="1" si="50"/>
        <v>5.083000000000002</v>
      </c>
      <c r="T72" s="304">
        <f t="shared" ca="1" si="30"/>
        <v>49.86423000000002</v>
      </c>
      <c r="U72" s="311">
        <f t="shared" ca="1" si="31"/>
        <v>0</v>
      </c>
      <c r="V72" s="306">
        <f t="shared" ca="1" si="32"/>
        <v>1.1445525940495027</v>
      </c>
      <c r="W72" s="304">
        <f t="shared" ca="1" si="33"/>
        <v>66.406283968579572</v>
      </c>
      <c r="Y72" s="314" t="str">
        <f t="shared" ca="1" si="51"/>
        <v/>
      </c>
      <c r="Z72" s="315" t="str">
        <f t="shared" ca="1" si="52"/>
        <v/>
      </c>
      <c r="AA72" s="316" t="str">
        <f t="shared" ca="1" si="53"/>
        <v/>
      </c>
      <c r="AC72" s="310" t="e">
        <f t="shared" ca="1" si="54"/>
        <v>#N/A</v>
      </c>
      <c r="AD72" s="323" t="e">
        <f t="shared" ca="1" si="55"/>
        <v>#N/A</v>
      </c>
      <c r="AE72" s="324">
        <f t="shared" ca="1" si="34"/>
        <v>679.0092454796677</v>
      </c>
      <c r="AG72" s="306">
        <f t="shared" ca="1" si="56"/>
        <v>-22.833096048538106</v>
      </c>
      <c r="AH72" s="304">
        <f t="shared" ca="1" si="57"/>
        <v>-13.109614394831716</v>
      </c>
    </row>
    <row r="73" spans="1:34" x14ac:dyDescent="0.2">
      <c r="A73" s="347">
        <f t="shared" ca="1" si="35"/>
        <v>0.01</v>
      </c>
      <c r="B73" s="304">
        <f t="shared" ca="1" si="36"/>
        <v>5.2899999999999849</v>
      </c>
      <c r="D73" s="306">
        <f t="shared" ca="1" si="37"/>
        <v>-1.7324913897328802</v>
      </c>
      <c r="E73" s="307">
        <f t="shared" ca="1" si="38"/>
        <v>-22.759004061659894</v>
      </c>
      <c r="F73" s="304">
        <f t="shared" ca="1" si="39"/>
        <v>22.824850323587011</v>
      </c>
      <c r="G73" s="306">
        <f t="shared" ca="1" si="40"/>
        <v>18.211849879337706</v>
      </c>
      <c r="H73" s="307">
        <f t="shared" ca="1" si="41"/>
        <v>136.02108619361459</v>
      </c>
      <c r="I73" s="304">
        <f t="shared" ca="1" si="42"/>
        <v>137.23486206251772</v>
      </c>
      <c r="J73" s="306">
        <f t="shared" ca="1" si="43"/>
        <v>79.480116475702445</v>
      </c>
      <c r="K73" s="307">
        <f t="shared" ca="1" si="44"/>
        <v>680.37059429180692</v>
      </c>
      <c r="L73" s="304">
        <f t="shared" ca="1" si="29"/>
        <v>684.99725144848412</v>
      </c>
      <c r="M73" s="306">
        <f t="shared" ca="1" si="45"/>
        <v>1.4376979876308871</v>
      </c>
      <c r="N73" s="304">
        <f t="shared" ca="1" si="46"/>
        <v>82.374026905701456</v>
      </c>
      <c r="P73" s="310">
        <f t="shared" ca="1" si="47"/>
        <v>3</v>
      </c>
      <c r="Q73" s="304">
        <f t="shared" ca="1" si="48"/>
        <v>0</v>
      </c>
      <c r="R73" s="306">
        <f t="shared" ca="1" si="49"/>
        <v>0</v>
      </c>
      <c r="S73" s="307">
        <f t="shared" ca="1" si="50"/>
        <v>5.083000000000002</v>
      </c>
      <c r="T73" s="304">
        <f t="shared" ca="1" si="30"/>
        <v>49.86423000000002</v>
      </c>
      <c r="U73" s="311">
        <f t="shared" ca="1" si="31"/>
        <v>0</v>
      </c>
      <c r="V73" s="306">
        <f t="shared" ca="1" si="32"/>
        <v>1.1443966109836048</v>
      </c>
      <c r="W73" s="304">
        <f t="shared" ca="1" si="33"/>
        <v>66.177278294704976</v>
      </c>
      <c r="Y73" s="314" t="str">
        <f t="shared" ca="1" si="51"/>
        <v/>
      </c>
      <c r="Z73" s="315" t="str">
        <f t="shared" ca="1" si="52"/>
        <v/>
      </c>
      <c r="AA73" s="316" t="str">
        <f t="shared" ca="1" si="53"/>
        <v/>
      </c>
      <c r="AC73" s="310" t="e">
        <f t="shared" ca="1" si="54"/>
        <v>#N/A</v>
      </c>
      <c r="AD73" s="323" t="e">
        <f t="shared" ca="1" si="55"/>
        <v>#N/A</v>
      </c>
      <c r="AE73" s="324">
        <f t="shared" ca="1" si="34"/>
        <v>680.37059429180692</v>
      </c>
      <c r="AG73" s="306">
        <f t="shared" ca="1" si="56"/>
        <v>-22.787746621172531</v>
      </c>
      <c r="AH73" s="304">
        <f t="shared" ca="1" si="57"/>
        <v>-13.064387953684742</v>
      </c>
    </row>
    <row r="74" spans="1:34" x14ac:dyDescent="0.2">
      <c r="A74" s="347">
        <f t="shared" ca="1" si="35"/>
        <v>0.01</v>
      </c>
      <c r="B74" s="304">
        <f t="shared" ca="1" si="36"/>
        <v>5.2999999999999847</v>
      </c>
      <c r="D74" s="306">
        <f t="shared" ca="1" si="37"/>
        <v>-1.7277400623579597</v>
      </c>
      <c r="E74" s="307">
        <f t="shared" ca="1" si="38"/>
        <v>-22.714184994890772</v>
      </c>
      <c r="F74" s="304">
        <f t="shared" ca="1" si="39"/>
        <v>22.779799948752796</v>
      </c>
      <c r="G74" s="306">
        <f t="shared" ca="1" si="40"/>
        <v>18.194572478714125</v>
      </c>
      <c r="H74" s="307">
        <f t="shared" ca="1" si="41"/>
        <v>135.79394434366569</v>
      </c>
      <c r="I74" s="304">
        <f t="shared" ca="1" si="42"/>
        <v>137.00743698096741</v>
      </c>
      <c r="J74" s="306">
        <f t="shared" ca="1" si="43"/>
        <v>79.662148587492709</v>
      </c>
      <c r="K74" s="307">
        <f t="shared" ca="1" si="44"/>
        <v>681.72966944449331</v>
      </c>
      <c r="L74" s="304">
        <f t="shared" ca="1" si="29"/>
        <v>686.36826858361826</v>
      </c>
      <c r="M74" s="306">
        <f t="shared" ca="1" si="45"/>
        <v>1.4376029677508768</v>
      </c>
      <c r="N74" s="304">
        <f t="shared" ca="1" si="46"/>
        <v>82.368582667607029</v>
      </c>
      <c r="P74" s="310">
        <f t="shared" ca="1" si="47"/>
        <v>3</v>
      </c>
      <c r="Q74" s="304">
        <f t="shared" ca="1" si="48"/>
        <v>0</v>
      </c>
      <c r="R74" s="306">
        <f t="shared" ca="1" si="49"/>
        <v>0</v>
      </c>
      <c r="S74" s="307">
        <f t="shared" ca="1" si="50"/>
        <v>5.083000000000002</v>
      </c>
      <c r="T74" s="304">
        <f t="shared" ca="1" si="30"/>
        <v>49.86423000000002</v>
      </c>
      <c r="U74" s="311">
        <f t="shared" ca="1" si="31"/>
        <v>0</v>
      </c>
      <c r="V74" s="306">
        <f t="shared" ca="1" si="32"/>
        <v>1.1442409089164995</v>
      </c>
      <c r="W74" s="304">
        <f t="shared" ca="1" si="33"/>
        <v>65.949148578328874</v>
      </c>
      <c r="Y74" s="314" t="str">
        <f t="shared" ca="1" si="51"/>
        <v/>
      </c>
      <c r="Z74" s="315" t="str">
        <f t="shared" ca="1" si="52"/>
        <v/>
      </c>
      <c r="AA74" s="316" t="str">
        <f t="shared" ca="1" si="53"/>
        <v/>
      </c>
      <c r="AC74" s="310" t="e">
        <f t="shared" ca="1" si="54"/>
        <v>#N/A</v>
      </c>
      <c r="AD74" s="323" t="e">
        <f t="shared" ca="1" si="55"/>
        <v>#N/A</v>
      </c>
      <c r="AE74" s="324">
        <f t="shared" ca="1" si="34"/>
        <v>681.72966944449331</v>
      </c>
      <c r="AG74" s="306">
        <f t="shared" ca="1" si="56"/>
        <v>-22.74257000551443</v>
      </c>
      <c r="AH74" s="304">
        <f t="shared" ca="1" si="57"/>
        <v>-13.019334702873293</v>
      </c>
    </row>
    <row r="75" spans="1:34" x14ac:dyDescent="0.2">
      <c r="A75" s="347">
        <f t="shared" ca="1" si="35"/>
        <v>0.01</v>
      </c>
      <c r="B75" s="304">
        <f t="shared" ca="1" si="36"/>
        <v>5.3099999999999845</v>
      </c>
      <c r="D75" s="306">
        <f t="shared" ca="1" si="37"/>
        <v>-1.7230060274534602</v>
      </c>
      <c r="E75" s="307">
        <f t="shared" ca="1" si="38"/>
        <v>-22.66953736310883</v>
      </c>
      <c r="F75" s="304">
        <f t="shared" ca="1" si="39"/>
        <v>22.734921905034732</v>
      </c>
      <c r="G75" s="306">
        <f t="shared" ca="1" si="40"/>
        <v>18.17734241843959</v>
      </c>
      <c r="H75" s="307">
        <f t="shared" ca="1" si="41"/>
        <v>135.5672489700346</v>
      </c>
      <c r="I75" s="304">
        <f t="shared" ca="1" si="42"/>
        <v>136.78046194797176</v>
      </c>
      <c r="J75" s="306">
        <f t="shared" ca="1" si="43"/>
        <v>79.844008161978479</v>
      </c>
      <c r="K75" s="307">
        <f t="shared" ca="1" si="44"/>
        <v>683.08647541106177</v>
      </c>
      <c r="L75" s="304">
        <f t="shared" ca="1" si="29"/>
        <v>687.73701262101429</v>
      </c>
      <c r="M75" s="306">
        <f t="shared" ca="1" si="45"/>
        <v>1.437507722647996</v>
      </c>
      <c r="N75" s="304">
        <f t="shared" ca="1" si="46"/>
        <v>82.363125525192672</v>
      </c>
      <c r="P75" s="310">
        <f t="shared" ca="1" si="47"/>
        <v>3</v>
      </c>
      <c r="Q75" s="304">
        <f t="shared" ca="1" si="48"/>
        <v>0</v>
      </c>
      <c r="R75" s="306">
        <f t="shared" ca="1" si="49"/>
        <v>0</v>
      </c>
      <c r="S75" s="307">
        <f t="shared" ca="1" si="50"/>
        <v>5.083000000000002</v>
      </c>
      <c r="T75" s="304">
        <f t="shared" ca="1" si="30"/>
        <v>49.86423000000002</v>
      </c>
      <c r="U75" s="311">
        <f t="shared" ca="1" si="31"/>
        <v>0</v>
      </c>
      <c r="V75" s="306">
        <f t="shared" ca="1" si="32"/>
        <v>1.14408548722906</v>
      </c>
      <c r="W75" s="304">
        <f t="shared" ca="1" si="33"/>
        <v>65.721890477994663</v>
      </c>
      <c r="Y75" s="314" t="str">
        <f t="shared" ca="1" si="51"/>
        <v/>
      </c>
      <c r="Z75" s="315" t="str">
        <f t="shared" ca="1" si="52"/>
        <v/>
      </c>
      <c r="AA75" s="316" t="str">
        <f t="shared" ca="1" si="53"/>
        <v/>
      </c>
      <c r="AC75" s="310" t="e">
        <f t="shared" ca="1" si="54"/>
        <v>#N/A</v>
      </c>
      <c r="AD75" s="323" t="e">
        <f t="shared" ca="1" si="55"/>
        <v>#N/A</v>
      </c>
      <c r="AE75" s="324">
        <f t="shared" ca="1" si="34"/>
        <v>683.08647541106177</v>
      </c>
      <c r="AG75" s="306">
        <f t="shared" ca="1" si="56"/>
        <v>-22.697565340649405</v>
      </c>
      <c r="AH75" s="304">
        <f t="shared" ca="1" si="57"/>
        <v>-12.974453782870125</v>
      </c>
    </row>
    <row r="76" spans="1:34" x14ac:dyDescent="0.2">
      <c r="A76" s="347">
        <f t="shared" ca="1" si="35"/>
        <v>0.01</v>
      </c>
      <c r="B76" s="304">
        <f t="shared" ca="1" si="36"/>
        <v>5.3199999999999843</v>
      </c>
      <c r="D76" s="306">
        <f t="shared" ca="1" si="37"/>
        <v>-1.7182891978570931</v>
      </c>
      <c r="E76" s="307">
        <f t="shared" ca="1" si="38"/>
        <v>-22.625060316634027</v>
      </c>
      <c r="F76" s="304">
        <f t="shared" ca="1" si="39"/>
        <v>22.690215338308278</v>
      </c>
      <c r="G76" s="306">
        <f t="shared" ca="1" si="40"/>
        <v>18.160159526461019</v>
      </c>
      <c r="H76" s="307">
        <f t="shared" ca="1" si="41"/>
        <v>135.34099836686826</v>
      </c>
      <c r="I76" s="304">
        <f t="shared" ca="1" si="42"/>
        <v>136.55393525258489</v>
      </c>
      <c r="J76" s="306">
        <f t="shared" ca="1" si="43"/>
        <v>80.025695671702977</v>
      </c>
      <c r="K76" s="307">
        <f t="shared" ca="1" si="44"/>
        <v>684.44101664774632</v>
      </c>
      <c r="L76" s="304">
        <f t="shared" ca="1" si="29"/>
        <v>689.10348804627347</v>
      </c>
      <c r="M76" s="306">
        <f t="shared" ca="1" si="45"/>
        <v>1.4374122517274779</v>
      </c>
      <c r="N76" s="304">
        <f t="shared" ca="1" si="46"/>
        <v>82.357655444380754</v>
      </c>
      <c r="P76" s="310">
        <f t="shared" ca="1" si="47"/>
        <v>3</v>
      </c>
      <c r="Q76" s="304">
        <f t="shared" ca="1" si="48"/>
        <v>0</v>
      </c>
      <c r="R76" s="306">
        <f t="shared" ca="1" si="49"/>
        <v>0</v>
      </c>
      <c r="S76" s="307">
        <f t="shared" ca="1" si="50"/>
        <v>5.083000000000002</v>
      </c>
      <c r="T76" s="304">
        <f t="shared" ca="1" si="30"/>
        <v>49.86423000000002</v>
      </c>
      <c r="U76" s="311">
        <f t="shared" ca="1" si="31"/>
        <v>0</v>
      </c>
      <c r="V76" s="306">
        <f t="shared" ca="1" si="32"/>
        <v>1.143930345304601</v>
      </c>
      <c r="W76" s="304">
        <f t="shared" ca="1" si="33"/>
        <v>65.495499679558378</v>
      </c>
      <c r="Y76" s="314" t="str">
        <f t="shared" ca="1" si="51"/>
        <v/>
      </c>
      <c r="Z76" s="315" t="str">
        <f t="shared" ca="1" si="52"/>
        <v/>
      </c>
      <c r="AA76" s="316" t="str">
        <f t="shared" ca="1" si="53"/>
        <v/>
      </c>
      <c r="AC76" s="310" t="e">
        <f t="shared" ca="1" si="54"/>
        <v>#N/A</v>
      </c>
      <c r="AD76" s="323" t="e">
        <f t="shared" ca="1" si="55"/>
        <v>#N/A</v>
      </c>
      <c r="AE76" s="324">
        <f t="shared" ca="1" si="34"/>
        <v>684.44101664774632</v>
      </c>
      <c r="AG76" s="306">
        <f t="shared" ca="1" si="56"/>
        <v>-22.652731771070574</v>
      </c>
      <c r="AH76" s="304">
        <f t="shared" ca="1" si="57"/>
        <v>-12.929744339562195</v>
      </c>
    </row>
    <row r="77" spans="1:34" x14ac:dyDescent="0.2">
      <c r="A77" s="347">
        <f t="shared" ca="1" si="35"/>
        <v>0.01</v>
      </c>
      <c r="B77" s="304">
        <f t="shared" ca="1" si="36"/>
        <v>5.3299999999999841</v>
      </c>
      <c r="D77" s="306">
        <f t="shared" ca="1" si="37"/>
        <v>-1.7135894869529742</v>
      </c>
      <c r="E77" s="307">
        <f t="shared" ca="1" si="38"/>
        <v>-22.580753011131751</v>
      </c>
      <c r="F77" s="304">
        <f t="shared" ca="1" si="39"/>
        <v>22.645679399822196</v>
      </c>
      <c r="G77" s="306">
        <f t="shared" ca="1" si="40"/>
        <v>18.14302363159149</v>
      </c>
      <c r="H77" s="307">
        <f t="shared" ca="1" si="41"/>
        <v>135.11519083675694</v>
      </c>
      <c r="I77" s="304">
        <f t="shared" ca="1" si="42"/>
        <v>136.32785519236239</v>
      </c>
      <c r="J77" s="306">
        <f t="shared" ca="1" si="43"/>
        <v>80.207211587493234</v>
      </c>
      <c r="K77" s="307">
        <f t="shared" ca="1" si="44"/>
        <v>685.79329759376446</v>
      </c>
      <c r="L77" s="304">
        <f t="shared" ca="1" si="29"/>
        <v>690.46769932790517</v>
      </c>
      <c r="M77" s="306">
        <f t="shared" ca="1" si="45"/>
        <v>1.4373165543922064</v>
      </c>
      <c r="N77" s="304">
        <f t="shared" ca="1" si="46"/>
        <v>82.352172390959055</v>
      </c>
      <c r="P77" s="310">
        <f t="shared" ca="1" si="47"/>
        <v>3</v>
      </c>
      <c r="Q77" s="304">
        <f t="shared" ca="1" si="48"/>
        <v>0</v>
      </c>
      <c r="R77" s="306">
        <f t="shared" ca="1" si="49"/>
        <v>0</v>
      </c>
      <c r="S77" s="307">
        <f t="shared" ca="1" si="50"/>
        <v>5.083000000000002</v>
      </c>
      <c r="T77" s="304">
        <f t="shared" ca="1" si="30"/>
        <v>49.86423000000002</v>
      </c>
      <c r="U77" s="311">
        <f t="shared" ca="1" si="31"/>
        <v>0</v>
      </c>
      <c r="V77" s="306">
        <f t="shared" ca="1" si="32"/>
        <v>1.1437754825288635</v>
      </c>
      <c r="W77" s="304">
        <f t="shared" ca="1" si="33"/>
        <v>65.269971895982309</v>
      </c>
      <c r="Y77" s="314" t="str">
        <f t="shared" ca="1" si="51"/>
        <v/>
      </c>
      <c r="Z77" s="315" t="str">
        <f t="shared" ca="1" si="52"/>
        <v/>
      </c>
      <c r="AA77" s="316" t="str">
        <f t="shared" ca="1" si="53"/>
        <v/>
      </c>
      <c r="AC77" s="310" t="e">
        <f t="shared" ca="1" si="54"/>
        <v>#N/A</v>
      </c>
      <c r="AD77" s="323" t="e">
        <f t="shared" ca="1" si="55"/>
        <v>#N/A</v>
      </c>
      <c r="AE77" s="324">
        <f t="shared" ca="1" si="34"/>
        <v>685.79329759376446</v>
      </c>
      <c r="AG77" s="306">
        <f t="shared" ca="1" si="56"/>
        <v>-22.608068446637688</v>
      </c>
      <c r="AH77" s="304">
        <f t="shared" ca="1" si="57"/>
        <v>-12.885205524209788</v>
      </c>
    </row>
    <row r="78" spans="1:34" x14ac:dyDescent="0.2">
      <c r="A78" s="347">
        <f t="shared" ca="1" si="35"/>
        <v>0.01</v>
      </c>
      <c r="B78" s="304">
        <f t="shared" ca="1" si="36"/>
        <v>5.3399999999999839</v>
      </c>
      <c r="D78" s="306">
        <f t="shared" ca="1" si="37"/>
        <v>-1.7089068086675052</v>
      </c>
      <c r="E78" s="307">
        <f t="shared" ca="1" si="38"/>
        <v>-22.536614607572396</v>
      </c>
      <c r="F78" s="304">
        <f t="shared" ca="1" si="39"/>
        <v>22.601313246157968</v>
      </c>
      <c r="G78" s="306">
        <f t="shared" ca="1" si="40"/>
        <v>18.125934563504813</v>
      </c>
      <c r="H78" s="307">
        <f t="shared" ca="1" si="41"/>
        <v>134.88982469068122</v>
      </c>
      <c r="I78" s="304">
        <f t="shared" ca="1" si="42"/>
        <v>136.10222007330802</v>
      </c>
      <c r="J78" s="306">
        <f t="shared" ca="1" si="43"/>
        <v>80.388556378468721</v>
      </c>
      <c r="K78" s="307">
        <f t="shared" ca="1" si="44"/>
        <v>687.14332267140162</v>
      </c>
      <c r="L78" s="304">
        <f t="shared" ca="1" si="29"/>
        <v>691.8296509174121</v>
      </c>
      <c r="M78" s="306">
        <f t="shared" ca="1" si="45"/>
        <v>1.4372206300427044</v>
      </c>
      <c r="N78" s="304">
        <f t="shared" ca="1" si="46"/>
        <v>82.346676330580053</v>
      </c>
      <c r="P78" s="310">
        <f t="shared" ca="1" si="47"/>
        <v>3</v>
      </c>
      <c r="Q78" s="304">
        <f t="shared" ca="1" si="48"/>
        <v>0</v>
      </c>
      <c r="R78" s="306">
        <f t="shared" ca="1" si="49"/>
        <v>0</v>
      </c>
      <c r="S78" s="307">
        <f t="shared" ca="1" si="50"/>
        <v>5.083000000000002</v>
      </c>
      <c r="T78" s="304">
        <f t="shared" ca="1" si="30"/>
        <v>49.86423000000002</v>
      </c>
      <c r="U78" s="311">
        <f t="shared" ca="1" si="31"/>
        <v>0</v>
      </c>
      <c r="V78" s="306">
        <f t="shared" ca="1" si="32"/>
        <v>1.1436208982900047</v>
      </c>
      <c r="W78" s="304">
        <f t="shared" ca="1" si="33"/>
        <v>65.0453028671309</v>
      </c>
      <c r="Y78" s="314" t="str">
        <f t="shared" ca="1" si="51"/>
        <v/>
      </c>
      <c r="Z78" s="315" t="str">
        <f t="shared" ca="1" si="52"/>
        <v/>
      </c>
      <c r="AA78" s="316" t="str">
        <f t="shared" ca="1" si="53"/>
        <v/>
      </c>
      <c r="AC78" s="310" t="e">
        <f t="shared" ca="1" si="54"/>
        <v>#N/A</v>
      </c>
      <c r="AD78" s="323" t="e">
        <f t="shared" ca="1" si="55"/>
        <v>#N/A</v>
      </c>
      <c r="AE78" s="324">
        <f t="shared" ca="1" si="34"/>
        <v>687.14332267140162</v>
      </c>
      <c r="AG78" s="306">
        <f t="shared" ca="1" si="56"/>
        <v>-22.563574522536477</v>
      </c>
      <c r="AH78" s="304">
        <f t="shared" ca="1" si="57"/>
        <v>-12.840836493405918</v>
      </c>
    </row>
    <row r="79" spans="1:34" x14ac:dyDescent="0.2">
      <c r="A79" s="347">
        <f t="shared" ca="1" si="35"/>
        <v>0.01</v>
      </c>
      <c r="B79" s="304">
        <f t="shared" ca="1" si="36"/>
        <v>5.3499999999999837</v>
      </c>
      <c r="D79" s="306">
        <f t="shared" ca="1" si="37"/>
        <v>-1.7042410774652943</v>
      </c>
      <c r="E79" s="307">
        <f t="shared" ca="1" si="38"/>
        <v>-22.492644272191434</v>
      </c>
      <c r="F79" s="304">
        <f t="shared" ca="1" si="39"/>
        <v>22.557116039189633</v>
      </c>
      <c r="G79" s="306">
        <f t="shared" ca="1" si="40"/>
        <v>18.10889215273016</v>
      </c>
      <c r="H79" s="307">
        <f t="shared" ca="1" si="41"/>
        <v>134.66489824795931</v>
      </c>
      <c r="I79" s="304">
        <f t="shared" ca="1" si="42"/>
        <v>135.87702820982085</v>
      </c>
      <c r="J79" s="306">
        <f t="shared" ca="1" si="43"/>
        <v>80.569730512049901</v>
      </c>
      <c r="K79" s="307">
        <f t="shared" ca="1" si="44"/>
        <v>688.49109628609483</v>
      </c>
      <c r="L79" s="304">
        <f t="shared" ca="1" si="29"/>
        <v>693.1893472493739</v>
      </c>
      <c r="M79" s="306">
        <f t="shared" ca="1" si="45"/>
        <v>1.4371244780771246</v>
      </c>
      <c r="N79" s="304">
        <f t="shared" ca="1" si="46"/>
        <v>82.34116722876044</v>
      </c>
      <c r="P79" s="310">
        <f t="shared" ca="1" si="47"/>
        <v>3</v>
      </c>
      <c r="Q79" s="304">
        <f t="shared" ca="1" si="48"/>
        <v>0</v>
      </c>
      <c r="R79" s="306">
        <f t="shared" ca="1" si="49"/>
        <v>0</v>
      </c>
      <c r="S79" s="307">
        <f t="shared" ca="1" si="50"/>
        <v>5.083000000000002</v>
      </c>
      <c r="T79" s="304">
        <f t="shared" ca="1" si="30"/>
        <v>49.86423000000002</v>
      </c>
      <c r="U79" s="311">
        <f t="shared" ca="1" si="31"/>
        <v>0</v>
      </c>
      <c r="V79" s="306">
        <f t="shared" ca="1" si="32"/>
        <v>1.1434665919785838</v>
      </c>
      <c r="W79" s="304">
        <f t="shared" ca="1" si="33"/>
        <v>64.821488359568235</v>
      </c>
      <c r="Y79" s="314" t="str">
        <f t="shared" ca="1" si="51"/>
        <v/>
      </c>
      <c r="Z79" s="315" t="str">
        <f t="shared" ca="1" si="52"/>
        <v/>
      </c>
      <c r="AA79" s="316" t="str">
        <f t="shared" ca="1" si="53"/>
        <v/>
      </c>
      <c r="AC79" s="310" t="e">
        <f t="shared" ca="1" si="54"/>
        <v>#N/A</v>
      </c>
      <c r="AD79" s="323" t="e">
        <f t="shared" ca="1" si="55"/>
        <v>#N/A</v>
      </c>
      <c r="AE79" s="324">
        <f t="shared" ca="1" si="34"/>
        <v>688.49109628609483</v>
      </c>
      <c r="AG79" s="306">
        <f t="shared" ca="1" si="56"/>
        <v>-22.519249159238463</v>
      </c>
      <c r="AH79" s="304">
        <f t="shared" ca="1" si="57"/>
        <v>-12.796636409036175</v>
      </c>
    </row>
    <row r="80" spans="1:34" x14ac:dyDescent="0.2">
      <c r="A80" s="347">
        <f t="shared" ca="1" si="35"/>
        <v>0.01</v>
      </c>
      <c r="B80" s="304">
        <f t="shared" ca="1" si="36"/>
        <v>5.3599999999999834</v>
      </c>
      <c r="D80" s="306">
        <f t="shared" ca="1" si="37"/>
        <v>-1.6995922083450776</v>
      </c>
      <c r="E80" s="307">
        <f t="shared" ca="1" si="38"/>
        <v>-22.448841176449783</v>
      </c>
      <c r="F80" s="304">
        <f t="shared" ca="1" si="39"/>
        <v>22.513086946043952</v>
      </c>
      <c r="G80" s="306">
        <f t="shared" ca="1" si="40"/>
        <v>18.091896230646711</v>
      </c>
      <c r="H80" s="307">
        <f t="shared" ca="1" si="41"/>
        <v>134.44040983619482</v>
      </c>
      <c r="I80" s="304">
        <f t="shared" ca="1" si="42"/>
        <v>135.65227792464273</v>
      </c>
      <c r="J80" s="306">
        <f t="shared" ca="1" si="43"/>
        <v>80.750734453966786</v>
      </c>
      <c r="K80" s="307">
        <f t="shared" ca="1" si="44"/>
        <v>689.83662282651562</v>
      </c>
      <c r="L80" s="304">
        <f t="shared" ca="1" si="29"/>
        <v>694.54679274153114</v>
      </c>
      <c r="M80" s="306">
        <f t="shared" ca="1" si="45"/>
        <v>1.4370280978912366</v>
      </c>
      <c r="N80" s="304">
        <f t="shared" ca="1" si="46"/>
        <v>82.335645050880373</v>
      </c>
      <c r="P80" s="310">
        <f t="shared" ca="1" si="47"/>
        <v>3</v>
      </c>
      <c r="Q80" s="304">
        <f t="shared" ca="1" si="48"/>
        <v>0</v>
      </c>
      <c r="R80" s="306">
        <f t="shared" ca="1" si="49"/>
        <v>0</v>
      </c>
      <c r="S80" s="307">
        <f t="shared" ca="1" si="50"/>
        <v>5.083000000000002</v>
      </c>
      <c r="T80" s="304">
        <f t="shared" ca="1" si="30"/>
        <v>49.86423000000002</v>
      </c>
      <c r="U80" s="311">
        <f t="shared" ca="1" si="31"/>
        <v>0</v>
      </c>
      <c r="V80" s="306">
        <f t="shared" ca="1" si="32"/>
        <v>1.1433125629875531</v>
      </c>
      <c r="W80" s="304">
        <f t="shared" ca="1" si="33"/>
        <v>64.598524166357237</v>
      </c>
      <c r="Y80" s="314" t="str">
        <f t="shared" ca="1" si="51"/>
        <v/>
      </c>
      <c r="Z80" s="315" t="str">
        <f t="shared" ca="1" si="52"/>
        <v/>
      </c>
      <c r="AA80" s="316" t="str">
        <f t="shared" ca="1" si="53"/>
        <v/>
      </c>
      <c r="AC80" s="310" t="e">
        <f t="shared" ca="1" si="54"/>
        <v>#N/A</v>
      </c>
      <c r="AD80" s="323" t="e">
        <f t="shared" ca="1" si="55"/>
        <v>#N/A</v>
      </c>
      <c r="AE80" s="324">
        <f t="shared" ca="1" si="34"/>
        <v>689.83662282651562</v>
      </c>
      <c r="AG80" s="306">
        <f t="shared" ca="1" si="56"/>
        <v>-22.475091522461092</v>
      </c>
      <c r="AH80" s="304">
        <f t="shared" ca="1" si="57"/>
        <v>-12.752604438238876</v>
      </c>
    </row>
    <row r="81" spans="1:34" x14ac:dyDescent="0.2">
      <c r="A81" s="347">
        <f t="shared" ca="1" si="35"/>
        <v>0.01</v>
      </c>
      <c r="B81" s="304">
        <f t="shared" ca="1" si="36"/>
        <v>5.3699999999999832</v>
      </c>
      <c r="D81" s="306">
        <f t="shared" ca="1" si="37"/>
        <v>-1.6949601168357251</v>
      </c>
      <c r="E81" s="307">
        <f t="shared" ca="1" si="38"/>
        <v>-22.405204496994507</v>
      </c>
      <c r="F81" s="304">
        <f t="shared" ca="1" si="39"/>
        <v>22.469225139060907</v>
      </c>
      <c r="G81" s="306">
        <f t="shared" ca="1" si="40"/>
        <v>18.074946629478355</v>
      </c>
      <c r="H81" s="307">
        <f t="shared" ca="1" si="41"/>
        <v>134.21635779122488</v>
      </c>
      <c r="I81" s="304">
        <f t="shared" ca="1" si="42"/>
        <v>135.42796754880649</v>
      </c>
      <c r="J81" s="306">
        <f t="shared" ca="1" si="43"/>
        <v>80.931568668267417</v>
      </c>
      <c r="K81" s="307">
        <f t="shared" ca="1" si="44"/>
        <v>691.17990666465278</v>
      </c>
      <c r="L81" s="304">
        <f t="shared" ca="1" si="29"/>
        <v>695.90199179486808</v>
      </c>
      <c r="M81" s="306">
        <f t="shared" ca="1" si="45"/>
        <v>1.4369314888784175</v>
      </c>
      <c r="N81" s="304">
        <f t="shared" ca="1" si="46"/>
        <v>82.330109762182914</v>
      </c>
      <c r="P81" s="310">
        <f t="shared" ca="1" si="47"/>
        <v>3</v>
      </c>
      <c r="Q81" s="304">
        <f t="shared" ca="1" si="48"/>
        <v>0</v>
      </c>
      <c r="R81" s="306">
        <f t="shared" ca="1" si="49"/>
        <v>0</v>
      </c>
      <c r="S81" s="307">
        <f t="shared" ca="1" si="50"/>
        <v>5.083000000000002</v>
      </c>
      <c r="T81" s="304">
        <f t="shared" ca="1" si="30"/>
        <v>49.86423000000002</v>
      </c>
      <c r="U81" s="311">
        <f t="shared" ca="1" si="31"/>
        <v>0</v>
      </c>
      <c r="V81" s="306">
        <f t="shared" ca="1" si="32"/>
        <v>1.1431588107122419</v>
      </c>
      <c r="W81" s="304">
        <f t="shared" ca="1" si="33"/>
        <v>64.376406106860969</v>
      </c>
      <c r="Y81" s="314" t="str">
        <f t="shared" ca="1" si="51"/>
        <v/>
      </c>
      <c r="Z81" s="315" t="str">
        <f t="shared" ca="1" si="52"/>
        <v/>
      </c>
      <c r="AA81" s="316" t="str">
        <f t="shared" ca="1" si="53"/>
        <v/>
      </c>
      <c r="AC81" s="310" t="e">
        <f t="shared" ca="1" si="54"/>
        <v>#N/A</v>
      </c>
      <c r="AD81" s="323" t="e">
        <f t="shared" ca="1" si="55"/>
        <v>#N/A</v>
      </c>
      <c r="AE81" s="324">
        <f t="shared" ca="1" si="34"/>
        <v>691.17990666465278</v>
      </c>
      <c r="AG81" s="306">
        <f t="shared" ca="1" si="56"/>
        <v>-22.431100783128166</v>
      </c>
      <c r="AH81" s="304">
        <f t="shared" ca="1" si="57"/>
        <v>-12.708739753365574</v>
      </c>
    </row>
    <row r="82" spans="1:34" x14ac:dyDescent="0.2">
      <c r="A82" s="347">
        <f t="shared" ca="1" si="35"/>
        <v>0.01</v>
      </c>
      <c r="B82" s="304">
        <f t="shared" ca="1" si="36"/>
        <v>5.379999999999983</v>
      </c>
      <c r="D82" s="306">
        <f t="shared" ca="1" si="37"/>
        <v>-1.6903447189922414</v>
      </c>
      <c r="E82" s="307">
        <f t="shared" ca="1" si="38"/>
        <v>-22.361733415619916</v>
      </c>
      <c r="F82" s="304">
        <f t="shared" ca="1" si="39"/>
        <v>22.425529795754599</v>
      </c>
      <c r="G82" s="306">
        <f t="shared" ca="1" si="40"/>
        <v>18.058043182288433</v>
      </c>
      <c r="H82" s="307">
        <f t="shared" ca="1" si="41"/>
        <v>133.99274045706869</v>
      </c>
      <c r="I82" s="304">
        <f t="shared" ca="1" si="42"/>
        <v>135.2040954215839</v>
      </c>
      <c r="J82" s="306">
        <f t="shared" ca="1" si="43"/>
        <v>81.112233617326254</v>
      </c>
      <c r="K82" s="307">
        <f t="shared" ca="1" si="44"/>
        <v>692.52095215589429</v>
      </c>
      <c r="L82" s="304">
        <f t="shared" ca="1" si="29"/>
        <v>697.25494879369489</v>
      </c>
      <c r="M82" s="306">
        <f t="shared" ca="1" si="45"/>
        <v>1.4368346504296396</v>
      </c>
      <c r="N82" s="304">
        <f t="shared" ca="1" si="46"/>
        <v>82.324561327773353</v>
      </c>
      <c r="P82" s="310">
        <f t="shared" ca="1" si="47"/>
        <v>3</v>
      </c>
      <c r="Q82" s="304">
        <f t="shared" ca="1" si="48"/>
        <v>0</v>
      </c>
      <c r="R82" s="306">
        <f t="shared" ca="1" si="49"/>
        <v>0</v>
      </c>
      <c r="S82" s="307">
        <f t="shared" ca="1" si="50"/>
        <v>5.083000000000002</v>
      </c>
      <c r="T82" s="304">
        <f t="shared" ca="1" si="30"/>
        <v>49.86423000000002</v>
      </c>
      <c r="U82" s="311">
        <f t="shared" ca="1" si="31"/>
        <v>0</v>
      </c>
      <c r="V82" s="306">
        <f t="shared" ca="1" si="32"/>
        <v>1.1430053345503479</v>
      </c>
      <c r="W82" s="304">
        <f t="shared" ca="1" si="33"/>
        <v>64.15513002654518</v>
      </c>
      <c r="Y82" s="314" t="str">
        <f t="shared" ca="1" si="51"/>
        <v/>
      </c>
      <c r="Z82" s="315" t="str">
        <f t="shared" ca="1" si="52"/>
        <v/>
      </c>
      <c r="AA82" s="316" t="str">
        <f t="shared" ca="1" si="53"/>
        <v/>
      </c>
      <c r="AC82" s="310" t="e">
        <f t="shared" ca="1" si="54"/>
        <v>#N/A</v>
      </c>
      <c r="AD82" s="323" t="e">
        <f t="shared" ca="1" si="55"/>
        <v>#N/A</v>
      </c>
      <c r="AE82" s="324">
        <f t="shared" ca="1" si="34"/>
        <v>692.52095215589429</v>
      </c>
      <c r="AG82" s="306">
        <f t="shared" ca="1" si="56"/>
        <v>-22.387276117330735</v>
      </c>
      <c r="AH82" s="304">
        <f t="shared" ca="1" si="57"/>
        <v>-12.665041531941952</v>
      </c>
    </row>
    <row r="83" spans="1:34" x14ac:dyDescent="0.2">
      <c r="A83" s="347">
        <f t="shared" ca="1" si="35"/>
        <v>0.01</v>
      </c>
      <c r="B83" s="304">
        <f t="shared" ca="1" si="36"/>
        <v>5.3899999999999828</v>
      </c>
      <c r="D83" s="306">
        <f t="shared" ca="1" si="37"/>
        <v>-1.6857459313918206</v>
      </c>
      <c r="E83" s="307">
        <f t="shared" ca="1" si="38"/>
        <v>-22.318427119228929</v>
      </c>
      <c r="F83" s="304">
        <f t="shared" ca="1" si="39"/>
        <v>22.382000098774402</v>
      </c>
      <c r="G83" s="306">
        <f t="shared" ca="1" si="40"/>
        <v>18.041185722974515</v>
      </c>
      <c r="H83" s="307">
        <f t="shared" ca="1" si="41"/>
        <v>133.76955618587641</v>
      </c>
      <c r="I83" s="304">
        <f t="shared" ca="1" si="42"/>
        <v>134.98065989043468</v>
      </c>
      <c r="J83" s="306">
        <f t="shared" ca="1" si="43"/>
        <v>81.29272976185257</v>
      </c>
      <c r="K83" s="307">
        <f t="shared" ca="1" si="44"/>
        <v>693.85976363910902</v>
      </c>
      <c r="L83" s="304">
        <f t="shared" ca="1" si="29"/>
        <v>698.60566810573027</v>
      </c>
      <c r="M83" s="306">
        <f t="shared" ca="1" si="45"/>
        <v>1.43673758193346</v>
      </c>
      <c r="N83" s="304">
        <f t="shared" ca="1" si="46"/>
        <v>82.318999712618577</v>
      </c>
      <c r="P83" s="310">
        <f t="shared" ca="1" si="47"/>
        <v>3</v>
      </c>
      <c r="Q83" s="304">
        <f t="shared" ca="1" si="48"/>
        <v>0</v>
      </c>
      <c r="R83" s="306">
        <f t="shared" ca="1" si="49"/>
        <v>0</v>
      </c>
      <c r="S83" s="307">
        <f t="shared" ca="1" si="50"/>
        <v>5.083000000000002</v>
      </c>
      <c r="T83" s="304">
        <f t="shared" ca="1" si="30"/>
        <v>49.86423000000002</v>
      </c>
      <c r="U83" s="311">
        <f t="shared" ca="1" si="31"/>
        <v>0</v>
      </c>
      <c r="V83" s="306">
        <f t="shared" ca="1" si="32"/>
        <v>1.1428521339019226</v>
      </c>
      <c r="W83" s="304">
        <f t="shared" ca="1" si="33"/>
        <v>63.93469179678295</v>
      </c>
      <c r="Y83" s="314" t="str">
        <f t="shared" ca="1" si="51"/>
        <v/>
      </c>
      <c r="Z83" s="315" t="str">
        <f t="shared" ca="1" si="52"/>
        <v/>
      </c>
      <c r="AA83" s="316" t="str">
        <f t="shared" ca="1" si="53"/>
        <v/>
      </c>
      <c r="AC83" s="310" t="e">
        <f t="shared" ca="1" si="54"/>
        <v>#N/A</v>
      </c>
      <c r="AD83" s="323" t="e">
        <f t="shared" ca="1" si="55"/>
        <v>#N/A</v>
      </c>
      <c r="AE83" s="324">
        <f t="shared" ca="1" si="34"/>
        <v>693.85976363910902</v>
      </c>
      <c r="AG83" s="306">
        <f t="shared" ca="1" si="56"/>
        <v>-22.343616706288195</v>
      </c>
      <c r="AH83" s="304">
        <f t="shared" ca="1" si="57"/>
        <v>-12.62150895662899</v>
      </c>
    </row>
    <row r="84" spans="1:34" x14ac:dyDescent="0.2">
      <c r="A84" s="347">
        <f t="shared" ca="1" si="35"/>
        <v>0.01</v>
      </c>
      <c r="B84" s="304">
        <f t="shared" ca="1" si="36"/>
        <v>5.3999999999999826</v>
      </c>
      <c r="D84" s="306">
        <f t="shared" ca="1" si="37"/>
        <v>-1.6811636711299336</v>
      </c>
      <c r="E84" s="307">
        <f t="shared" ca="1" si="38"/>
        <v>-22.275284799794846</v>
      </c>
      <c r="F84" s="304">
        <f t="shared" ca="1" si="39"/>
        <v>22.338635235866544</v>
      </c>
      <c r="G84" s="306">
        <f t="shared" ca="1" si="40"/>
        <v>18.024374086263215</v>
      </c>
      <c r="H84" s="307">
        <f t="shared" ca="1" si="41"/>
        <v>133.54680333787846</v>
      </c>
      <c r="I84" s="304">
        <f t="shared" ca="1" si="42"/>
        <v>134.75765931095546</v>
      </c>
      <c r="J84" s="306">
        <f t="shared" ca="1" si="43"/>
        <v>81.473057560898752</v>
      </c>
      <c r="K84" s="307">
        <f t="shared" ca="1" si="44"/>
        <v>695.19634543672782</v>
      </c>
      <c r="L84" s="304">
        <f t="shared" ca="1" si="29"/>
        <v>699.95415408218253</v>
      </c>
      <c r="M84" s="306">
        <f t="shared" ca="1" si="45"/>
        <v>1.4366402827760085</v>
      </c>
      <c r="N84" s="304">
        <f t="shared" ca="1" si="46"/>
        <v>82.313424881546425</v>
      </c>
      <c r="P84" s="310">
        <f t="shared" ca="1" si="47"/>
        <v>3</v>
      </c>
      <c r="Q84" s="304">
        <f t="shared" ca="1" si="48"/>
        <v>0</v>
      </c>
      <c r="R84" s="306">
        <f t="shared" ca="1" si="49"/>
        <v>0</v>
      </c>
      <c r="S84" s="307">
        <f t="shared" ca="1" si="50"/>
        <v>5.083000000000002</v>
      </c>
      <c r="T84" s="304">
        <f t="shared" ca="1" si="30"/>
        <v>49.86423000000002</v>
      </c>
      <c r="U84" s="311">
        <f t="shared" ca="1" si="31"/>
        <v>0</v>
      </c>
      <c r="V84" s="306">
        <f t="shared" ca="1" si="32"/>
        <v>1.1426992081693612</v>
      </c>
      <c r="W84" s="304">
        <f t="shared" ca="1" si="33"/>
        <v>63.715087314661012</v>
      </c>
      <c r="Y84" s="314" t="str">
        <f t="shared" ca="1" si="51"/>
        <v/>
      </c>
      <c r="Z84" s="315" t="str">
        <f t="shared" ca="1" si="52"/>
        <v/>
      </c>
      <c r="AA84" s="316" t="str">
        <f t="shared" ca="1" si="53"/>
        <v/>
      </c>
      <c r="AC84" s="310" t="e">
        <f t="shared" ca="1" si="54"/>
        <v>#N/A</v>
      </c>
      <c r="AD84" s="323" t="e">
        <f t="shared" ca="1" si="55"/>
        <v>#N/A</v>
      </c>
      <c r="AE84" s="324">
        <f t="shared" ca="1" si="34"/>
        <v>695.19634543672782</v>
      </c>
      <c r="AG84" s="306">
        <f t="shared" ca="1" si="56"/>
        <v>-22.300121736309841</v>
      </c>
      <c r="AH84" s="304">
        <f t="shared" ca="1" si="57"/>
        <v>-12.578141215184521</v>
      </c>
    </row>
    <row r="85" spans="1:34" x14ac:dyDescent="0.2">
      <c r="A85" s="347">
        <f t="shared" ca="1" si="35"/>
        <v>0.01</v>
      </c>
      <c r="B85" s="304">
        <f t="shared" ca="1" si="36"/>
        <v>5.4099999999999824</v>
      </c>
      <c r="D85" s="306">
        <f t="shared" ca="1" si="37"/>
        <v>-1.6765978558164532</v>
      </c>
      <c r="E85" s="307">
        <f t="shared" ca="1" si="38"/>
        <v>-22.23230565432344</v>
      </c>
      <c r="F85" s="304">
        <f t="shared" ca="1" si="39"/>
        <v>22.295434399835997</v>
      </c>
      <c r="G85" s="306">
        <f t="shared" ca="1" si="40"/>
        <v>18.00760810770505</v>
      </c>
      <c r="H85" s="307">
        <f t="shared" ca="1" si="41"/>
        <v>133.32448028133521</v>
      </c>
      <c r="I85" s="304">
        <f t="shared" ca="1" si="42"/>
        <v>134.53509204682928</v>
      </c>
      <c r="J85" s="306">
        <f t="shared" ca="1" si="43"/>
        <v>81.653217471868587</v>
      </c>
      <c r="K85" s="307">
        <f t="shared" ca="1" si="44"/>
        <v>696.53070185482386</v>
      </c>
      <c r="L85" s="304">
        <f t="shared" ca="1" si="29"/>
        <v>701.30041105783039</v>
      </c>
      <c r="M85" s="306">
        <f t="shared" ca="1" si="45"/>
        <v>1.4365427523409777</v>
      </c>
      <c r="N85" s="304">
        <f t="shared" ca="1" si="46"/>
        <v>82.307836799245081</v>
      </c>
      <c r="P85" s="310">
        <f t="shared" ca="1" si="47"/>
        <v>3</v>
      </c>
      <c r="Q85" s="304">
        <f t="shared" ca="1" si="48"/>
        <v>0</v>
      </c>
      <c r="R85" s="306">
        <f t="shared" ca="1" si="49"/>
        <v>0</v>
      </c>
      <c r="S85" s="307">
        <f t="shared" ca="1" si="50"/>
        <v>5.083000000000002</v>
      </c>
      <c r="T85" s="304">
        <f t="shared" ca="1" si="30"/>
        <v>49.86423000000002</v>
      </c>
      <c r="U85" s="311">
        <f t="shared" ca="1" si="31"/>
        <v>0</v>
      </c>
      <c r="V85" s="306">
        <f t="shared" ca="1" si="32"/>
        <v>1.1425465567573903</v>
      </c>
      <c r="W85" s="304">
        <f t="shared" ca="1" si="33"/>
        <v>63.496312502787553</v>
      </c>
      <c r="Y85" s="314" t="str">
        <f t="shared" ca="1" si="51"/>
        <v/>
      </c>
      <c r="Z85" s="315" t="str">
        <f t="shared" ca="1" si="52"/>
        <v/>
      </c>
      <c r="AA85" s="316" t="str">
        <f t="shared" ca="1" si="53"/>
        <v/>
      </c>
      <c r="AC85" s="310" t="e">
        <f t="shared" ca="1" si="54"/>
        <v>#N/A</v>
      </c>
      <c r="AD85" s="323" t="e">
        <f t="shared" ca="1" si="55"/>
        <v>#N/A</v>
      </c>
      <c r="AE85" s="324">
        <f t="shared" ca="1" si="34"/>
        <v>696.53070185482386</v>
      </c>
      <c r="AG85" s="306">
        <f t="shared" ca="1" si="56"/>
        <v>-22.256790398756689</v>
      </c>
      <c r="AH85" s="304">
        <f t="shared" ca="1" si="57"/>
        <v>-12.534937500425141</v>
      </c>
    </row>
    <row r="86" spans="1:34" x14ac:dyDescent="0.2">
      <c r="A86" s="347">
        <f t="shared" ca="1" si="35"/>
        <v>0.01</v>
      </c>
      <c r="B86" s="304">
        <f t="shared" ca="1" si="36"/>
        <v>5.4199999999999822</v>
      </c>
      <c r="D86" s="306">
        <f t="shared" ca="1" si="37"/>
        <v>-1.6720484035717904</v>
      </c>
      <c r="E86" s="307">
        <f t="shared" ca="1" si="38"/>
        <v>-22.189488884815333</v>
      </c>
      <c r="F86" s="304">
        <f t="shared" ca="1" si="39"/>
        <v>22.252396788508651</v>
      </c>
      <c r="G86" s="306">
        <f t="shared" ca="1" si="40"/>
        <v>17.99088762366933</v>
      </c>
      <c r="H86" s="307">
        <f t="shared" ca="1" si="41"/>
        <v>133.10258539248707</v>
      </c>
      <c r="I86" s="304">
        <f t="shared" ca="1" si="42"/>
        <v>134.31295646977551</v>
      </c>
      <c r="J86" s="306">
        <f t="shared" ca="1" si="43"/>
        <v>81.833209950525458</v>
      </c>
      <c r="K86" s="307">
        <f t="shared" ca="1" si="44"/>
        <v>697.86283718319294</v>
      </c>
      <c r="L86" s="304">
        <f t="shared" ca="1" si="29"/>
        <v>702.64444335110375</v>
      </c>
      <c r="M86" s="306">
        <f t="shared" ca="1" si="45"/>
        <v>1.4364449900096101</v>
      </c>
      <c r="N86" s="304">
        <f t="shared" ca="1" si="46"/>
        <v>82.302235430262357</v>
      </c>
      <c r="P86" s="310">
        <f t="shared" ca="1" si="47"/>
        <v>3</v>
      </c>
      <c r="Q86" s="304">
        <f t="shared" ca="1" si="48"/>
        <v>0</v>
      </c>
      <c r="R86" s="306">
        <f t="shared" ca="1" si="49"/>
        <v>0</v>
      </c>
      <c r="S86" s="307">
        <f t="shared" ca="1" si="50"/>
        <v>5.083000000000002</v>
      </c>
      <c r="T86" s="304">
        <f t="shared" ca="1" si="30"/>
        <v>49.86423000000002</v>
      </c>
      <c r="U86" s="311">
        <f t="shared" ca="1" si="31"/>
        <v>0</v>
      </c>
      <c r="V86" s="306">
        <f t="shared" ca="1" si="32"/>
        <v>1.142394179073055</v>
      </c>
      <c r="W86" s="304">
        <f t="shared" ca="1" si="33"/>
        <v>63.278363309101955</v>
      </c>
      <c r="Y86" s="314" t="str">
        <f t="shared" ca="1" si="51"/>
        <v/>
      </c>
      <c r="Z86" s="315" t="str">
        <f t="shared" ca="1" si="52"/>
        <v/>
      </c>
      <c r="AA86" s="316" t="str">
        <f t="shared" ca="1" si="53"/>
        <v/>
      </c>
      <c r="AC86" s="310" t="e">
        <f t="shared" ca="1" si="54"/>
        <v>#N/A</v>
      </c>
      <c r="AD86" s="323" t="e">
        <f t="shared" ca="1" si="55"/>
        <v>#N/A</v>
      </c>
      <c r="AE86" s="324">
        <f t="shared" ca="1" si="34"/>
        <v>697.86283718319294</v>
      </c>
      <c r="AG86" s="306">
        <f t="shared" ca="1" si="56"/>
        <v>-22.213621890003655</v>
      </c>
      <c r="AH86" s="304">
        <f t="shared" ca="1" si="57"/>
        <v>-12.491897010188378</v>
      </c>
    </row>
    <row r="87" spans="1:34" x14ac:dyDescent="0.2">
      <c r="A87" s="347">
        <f t="shared" ca="1" si="35"/>
        <v>0.01</v>
      </c>
      <c r="B87" s="304">
        <f t="shared" ca="1" si="36"/>
        <v>5.429999999999982</v>
      </c>
      <c r="D87" s="306">
        <f t="shared" ca="1" si="37"/>
        <v>-1.6675152330231049</v>
      </c>
      <c r="E87" s="307">
        <f t="shared" ca="1" si="38"/>
        <v>-22.146833698228768</v>
      </c>
      <c r="F87" s="304">
        <f t="shared" ca="1" si="39"/>
        <v>22.209521604693908</v>
      </c>
      <c r="G87" s="306">
        <f t="shared" ca="1" si="40"/>
        <v>17.974212471339101</v>
      </c>
      <c r="H87" s="307">
        <f t="shared" ca="1" si="41"/>
        <v>132.88111705550477</v>
      </c>
      <c r="I87" s="304">
        <f t="shared" ca="1" si="42"/>
        <v>134.09125095949997</v>
      </c>
      <c r="J87" s="306">
        <f t="shared" ca="1" si="43"/>
        <v>82.013035451000505</v>
      </c>
      <c r="K87" s="307">
        <f t="shared" ca="1" si="44"/>
        <v>699.19275569543288</v>
      </c>
      <c r="L87" s="304">
        <f t="shared" ca="1" si="29"/>
        <v>703.98625526416379</v>
      </c>
      <c r="M87" s="306">
        <f t="shared" ca="1" si="45"/>
        <v>1.4363469951606878</v>
      </c>
      <c r="N87" s="304">
        <f t="shared" ca="1" si="46"/>
        <v>82.296620739005093</v>
      </c>
      <c r="P87" s="310">
        <f t="shared" ca="1" si="47"/>
        <v>3</v>
      </c>
      <c r="Q87" s="304">
        <f t="shared" ca="1" si="48"/>
        <v>0</v>
      </c>
      <c r="R87" s="306">
        <f t="shared" ca="1" si="49"/>
        <v>0</v>
      </c>
      <c r="S87" s="307">
        <f t="shared" ca="1" si="50"/>
        <v>5.083000000000002</v>
      </c>
      <c r="T87" s="304">
        <f t="shared" ca="1" si="30"/>
        <v>49.86423000000002</v>
      </c>
      <c r="U87" s="311">
        <f t="shared" ca="1" si="31"/>
        <v>0</v>
      </c>
      <c r="V87" s="306">
        <f t="shared" ca="1" si="32"/>
        <v>1.14224207452571</v>
      </c>
      <c r="W87" s="304">
        <f t="shared" ca="1" si="33"/>
        <v>63.061235706685977</v>
      </c>
      <c r="Y87" s="314" t="str">
        <f t="shared" ca="1" si="51"/>
        <v/>
      </c>
      <c r="Z87" s="315" t="str">
        <f t="shared" ca="1" si="52"/>
        <v/>
      </c>
      <c r="AA87" s="316" t="str">
        <f t="shared" ca="1" si="53"/>
        <v/>
      </c>
      <c r="AC87" s="310" t="e">
        <f t="shared" ca="1" si="54"/>
        <v>#N/A</v>
      </c>
      <c r="AD87" s="323" t="e">
        <f t="shared" ca="1" si="55"/>
        <v>#N/A</v>
      </c>
      <c r="AE87" s="324">
        <f t="shared" ca="1" si="34"/>
        <v>699.19275569543288</v>
      </c>
      <c r="AG87" s="306">
        <f t="shared" ca="1" si="56"/>
        <v>-22.170615411402068</v>
      </c>
      <c r="AH87" s="304">
        <f t="shared" ca="1" si="57"/>
        <v>-12.449018947295285</v>
      </c>
    </row>
    <row r="88" spans="1:34" x14ac:dyDescent="0.2">
      <c r="A88" s="347">
        <f t="shared" ca="1" si="35"/>
        <v>0.01</v>
      </c>
      <c r="B88" s="304">
        <f t="shared" ca="1" si="36"/>
        <v>5.4399999999999817</v>
      </c>
      <c r="D88" s="306">
        <f t="shared" ca="1" si="37"/>
        <v>-1.662998263300508</v>
      </c>
      <c r="E88" s="307">
        <f t="shared" ca="1" si="38"/>
        <v>-22.104339306442654</v>
      </c>
      <c r="F88" s="304">
        <f t="shared" ca="1" si="39"/>
        <v>22.166808056147509</v>
      </c>
      <c r="G88" s="306">
        <f t="shared" ca="1" si="40"/>
        <v>17.957582488706095</v>
      </c>
      <c r="H88" s="307">
        <f t="shared" ca="1" si="41"/>
        <v>132.66007366244034</v>
      </c>
      <c r="I88" s="304">
        <f t="shared" ca="1" si="42"/>
        <v>133.8699739036457</v>
      </c>
      <c r="J88" s="306">
        <f t="shared" ca="1" si="43"/>
        <v>82.192694425800724</v>
      </c>
      <c r="K88" s="307">
        <f t="shared" ca="1" si="44"/>
        <v>700.52046164902265</v>
      </c>
      <c r="L88" s="304">
        <f t="shared" ca="1" si="29"/>
        <v>705.32585108298201</v>
      </c>
      <c r="M88" s="306">
        <f t="shared" ca="1" si="45"/>
        <v>1.43624876717052</v>
      </c>
      <c r="N88" s="304">
        <f t="shared" ca="1" si="46"/>
        <v>82.290992689738417</v>
      </c>
      <c r="P88" s="310">
        <f t="shared" ca="1" si="47"/>
        <v>3</v>
      </c>
      <c r="Q88" s="304">
        <f t="shared" ca="1" si="48"/>
        <v>0</v>
      </c>
      <c r="R88" s="306">
        <f t="shared" ca="1" si="49"/>
        <v>0</v>
      </c>
      <c r="S88" s="307">
        <f t="shared" ca="1" si="50"/>
        <v>5.083000000000002</v>
      </c>
      <c r="T88" s="304">
        <f t="shared" ca="1" si="30"/>
        <v>49.86423000000002</v>
      </c>
      <c r="U88" s="311">
        <f t="shared" ca="1" si="31"/>
        <v>0</v>
      </c>
      <c r="V88" s="306">
        <f t="shared" ca="1" si="32"/>
        <v>1.1420902425270045</v>
      </c>
      <c r="W88" s="304">
        <f t="shared" ca="1" si="33"/>
        <v>62.844925693576741</v>
      </c>
      <c r="Y88" s="314" t="str">
        <f t="shared" ca="1" si="51"/>
        <v/>
      </c>
      <c r="Z88" s="315" t="str">
        <f t="shared" ca="1" si="52"/>
        <v/>
      </c>
      <c r="AA88" s="316" t="str">
        <f t="shared" ca="1" si="53"/>
        <v/>
      </c>
      <c r="AC88" s="310" t="e">
        <f t="shared" ca="1" si="54"/>
        <v>#N/A</v>
      </c>
      <c r="AD88" s="323" t="e">
        <f t="shared" ca="1" si="55"/>
        <v>#N/A</v>
      </c>
      <c r="AE88" s="324">
        <f t="shared" ca="1" si="34"/>
        <v>700.52046164902265</v>
      </c>
      <c r="AG88" s="306">
        <f t="shared" ca="1" si="56"/>
        <v>-22.127770169242496</v>
      </c>
      <c r="AH88" s="304">
        <f t="shared" ca="1" si="57"/>
        <v>-12.40630251951327</v>
      </c>
    </row>
    <row r="89" spans="1:34" x14ac:dyDescent="0.2">
      <c r="A89" s="347">
        <f t="shared" ca="1" si="35"/>
        <v>0.01</v>
      </c>
      <c r="B89" s="304">
        <f t="shared" ca="1" si="36"/>
        <v>5.4499999999999815</v>
      </c>
      <c r="D89" s="306">
        <f t="shared" ca="1" si="37"/>
        <v>-1.6584974140333288</v>
      </c>
      <c r="E89" s="307">
        <f t="shared" ca="1" si="38"/>
        <v>-22.062004926219963</v>
      </c>
      <c r="F89" s="304">
        <f t="shared" ca="1" si="39"/>
        <v>22.124255355534775</v>
      </c>
      <c r="G89" s="306">
        <f t="shared" ca="1" si="40"/>
        <v>17.940997514565762</v>
      </c>
      <c r="H89" s="307">
        <f t="shared" ca="1" si="41"/>
        <v>132.43945361317813</v>
      </c>
      <c r="I89" s="304">
        <f t="shared" ca="1" si="42"/>
        <v>133.64912369774379</v>
      </c>
      <c r="J89" s="306">
        <f t="shared" ca="1" si="43"/>
        <v>82.37218732581708</v>
      </c>
      <c r="K89" s="307">
        <f t="shared" ca="1" si="44"/>
        <v>701.8459592854008</v>
      </c>
      <c r="L89" s="304">
        <f t="shared" ca="1" si="29"/>
        <v>706.66323507741924</v>
      </c>
      <c r="M89" s="306">
        <f t="shared" ca="1" si="45"/>
        <v>1.4361503054129323</v>
      </c>
      <c r="N89" s="304">
        <f t="shared" ca="1" si="46"/>
        <v>82.285351246585208</v>
      </c>
      <c r="P89" s="310">
        <f t="shared" ca="1" si="47"/>
        <v>3</v>
      </c>
      <c r="Q89" s="304">
        <f t="shared" ca="1" si="48"/>
        <v>0</v>
      </c>
      <c r="R89" s="306">
        <f t="shared" ca="1" si="49"/>
        <v>0</v>
      </c>
      <c r="S89" s="307">
        <f t="shared" ca="1" si="50"/>
        <v>5.083000000000002</v>
      </c>
      <c r="T89" s="304">
        <f t="shared" ca="1" si="30"/>
        <v>49.86423000000002</v>
      </c>
      <c r="U89" s="311">
        <f t="shared" ca="1" si="31"/>
        <v>0</v>
      </c>
      <c r="V89" s="306">
        <f t="shared" ca="1" si="32"/>
        <v>1.1419386824908735</v>
      </c>
      <c r="W89" s="304">
        <f t="shared" ca="1" si="33"/>
        <v>62.629429292581278</v>
      </c>
      <c r="Y89" s="314" t="str">
        <f t="shared" ca="1" si="51"/>
        <v/>
      </c>
      <c r="Z89" s="315" t="str">
        <f t="shared" ca="1" si="52"/>
        <v/>
      </c>
      <c r="AA89" s="316" t="str">
        <f t="shared" ca="1" si="53"/>
        <v/>
      </c>
      <c r="AC89" s="310" t="e">
        <f t="shared" ca="1" si="54"/>
        <v>#N/A</v>
      </c>
      <c r="AD89" s="323" t="e">
        <f t="shared" ca="1" si="55"/>
        <v>#N/A</v>
      </c>
      <c r="AE89" s="324">
        <f t="shared" ca="1" si="34"/>
        <v>701.8459592854008</v>
      </c>
      <c r="AG89" s="306">
        <f t="shared" ca="1" si="56"/>
        <v>-22.085085374717885</v>
      </c>
      <c r="AH89" s="304">
        <f t="shared" ca="1" si="57"/>
        <v>-12.363746939519322</v>
      </c>
    </row>
    <row r="90" spans="1:34" x14ac:dyDescent="0.2">
      <c r="A90" s="347">
        <f t="shared" ca="1" si="35"/>
        <v>0.01</v>
      </c>
      <c r="B90" s="304">
        <f t="shared" ca="1" si="36"/>
        <v>5.4599999999999813</v>
      </c>
      <c r="D90" s="306">
        <f t="shared" ca="1" si="37"/>
        <v>-1.6540126053463928</v>
      </c>
      <c r="E90" s="307">
        <f t="shared" ca="1" si="38"/>
        <v>-22.019829779171431</v>
      </c>
      <c r="F90" s="304">
        <f t="shared" ca="1" si="39"/>
        <v>22.081862720394078</v>
      </c>
      <c r="G90" s="306">
        <f t="shared" ca="1" si="40"/>
        <v>17.924457388512298</v>
      </c>
      <c r="H90" s="307">
        <f t="shared" ca="1" si="41"/>
        <v>132.21925531538642</v>
      </c>
      <c r="I90" s="304">
        <f t="shared" ca="1" si="42"/>
        <v>133.42869874516475</v>
      </c>
      <c r="J90" s="306">
        <f t="shared" ca="1" si="43"/>
        <v>82.551514600332467</v>
      </c>
      <c r="K90" s="307">
        <f t="shared" ca="1" si="44"/>
        <v>703.16925283004366</v>
      </c>
      <c r="L90" s="304">
        <f t="shared" ca="1" si="29"/>
        <v>707.99841150130464</v>
      </c>
      <c r="M90" s="306">
        <f t="shared" ca="1" si="45"/>
        <v>1.4360516092592548</v>
      </c>
      <c r="N90" s="304">
        <f t="shared" ca="1" si="46"/>
        <v>82.279696373525312</v>
      </c>
      <c r="P90" s="310">
        <f t="shared" ca="1" si="47"/>
        <v>3</v>
      </c>
      <c r="Q90" s="304">
        <f t="shared" ca="1" si="48"/>
        <v>0</v>
      </c>
      <c r="R90" s="306">
        <f t="shared" ca="1" si="49"/>
        <v>0</v>
      </c>
      <c r="S90" s="307">
        <f t="shared" ca="1" si="50"/>
        <v>5.083000000000002</v>
      </c>
      <c r="T90" s="304">
        <f t="shared" ca="1" si="30"/>
        <v>49.86423000000002</v>
      </c>
      <c r="U90" s="311">
        <f t="shared" ca="1" si="31"/>
        <v>0</v>
      </c>
      <c r="V90" s="306">
        <f t="shared" ca="1" si="32"/>
        <v>1.1417873938335257</v>
      </c>
      <c r="W90" s="304">
        <f t="shared" ca="1" si="33"/>
        <v>62.414742551092665</v>
      </c>
      <c r="Y90" s="314" t="str">
        <f t="shared" ca="1" si="51"/>
        <v/>
      </c>
      <c r="Z90" s="315" t="str">
        <f t="shared" ca="1" si="52"/>
        <v/>
      </c>
      <c r="AA90" s="316" t="str">
        <f t="shared" ca="1" si="53"/>
        <v/>
      </c>
      <c r="AC90" s="310" t="e">
        <f t="shared" ca="1" si="54"/>
        <v>#N/A</v>
      </c>
      <c r="AD90" s="323" t="e">
        <f t="shared" ca="1" si="55"/>
        <v>#N/A</v>
      </c>
      <c r="AE90" s="324">
        <f t="shared" ca="1" si="34"/>
        <v>703.16925283004366</v>
      </c>
      <c r="AG90" s="306">
        <f t="shared" ca="1" si="56"/>
        <v>-22.042560243887078</v>
      </c>
      <c r="AH90" s="304">
        <f t="shared" ca="1" si="57"/>
        <v>-12.321351424863517</v>
      </c>
    </row>
    <row r="91" spans="1:34" x14ac:dyDescent="0.2">
      <c r="A91" s="347">
        <f t="shared" ca="1" si="35"/>
        <v>0.01</v>
      </c>
      <c r="B91" s="304">
        <f t="shared" ca="1" si="36"/>
        <v>5.4699999999999811</v>
      </c>
      <c r="D91" s="306">
        <f t="shared" ca="1" si="37"/>
        <v>-1.6495437578563441</v>
      </c>
      <c r="E91" s="307">
        <f t="shared" ca="1" si="38"/>
        <v>-21.977813091719582</v>
      </c>
      <c r="F91" s="304">
        <f t="shared" ca="1" si="39"/>
        <v>22.039629373100709</v>
      </c>
      <c r="G91" s="306">
        <f t="shared" ca="1" si="40"/>
        <v>17.907961950933736</v>
      </c>
      <c r="H91" s="307">
        <f t="shared" ca="1" si="41"/>
        <v>131.99947718446921</v>
      </c>
      <c r="I91" s="304">
        <f t="shared" ca="1" si="42"/>
        <v>133.20869745707034</v>
      </c>
      <c r="J91" s="306">
        <f t="shared" ca="1" si="43"/>
        <v>82.730676697029693</v>
      </c>
      <c r="K91" s="307">
        <f t="shared" ca="1" si="44"/>
        <v>704.49034649254293</v>
      </c>
      <c r="L91" s="304">
        <f t="shared" ca="1" si="29"/>
        <v>709.33138459251302</v>
      </c>
      <c r="M91" s="306">
        <f t="shared" ca="1" si="45"/>
        <v>1.4359526780783105</v>
      </c>
      <c r="N91" s="304">
        <f t="shared" ca="1" si="46"/>
        <v>82.274028034394959</v>
      </c>
      <c r="P91" s="310">
        <f t="shared" ca="1" si="47"/>
        <v>3</v>
      </c>
      <c r="Q91" s="304">
        <f t="shared" ca="1" si="48"/>
        <v>0</v>
      </c>
      <c r="R91" s="306">
        <f t="shared" ca="1" si="49"/>
        <v>0</v>
      </c>
      <c r="S91" s="307">
        <f t="shared" ca="1" si="50"/>
        <v>5.083000000000002</v>
      </c>
      <c r="T91" s="304">
        <f t="shared" ca="1" si="30"/>
        <v>49.86423000000002</v>
      </c>
      <c r="U91" s="311">
        <f t="shared" ca="1" si="31"/>
        <v>0</v>
      </c>
      <c r="V91" s="306">
        <f t="shared" ca="1" si="32"/>
        <v>1.1416363759734309</v>
      </c>
      <c r="W91" s="304">
        <f t="shared" ca="1" si="33"/>
        <v>62.200861540907859</v>
      </c>
      <c r="Y91" s="314" t="str">
        <f t="shared" ca="1" si="51"/>
        <v/>
      </c>
      <c r="Z91" s="315" t="str">
        <f t="shared" ca="1" si="52"/>
        <v/>
      </c>
      <c r="AA91" s="316" t="str">
        <f t="shared" ca="1" si="53"/>
        <v/>
      </c>
      <c r="AC91" s="310" t="e">
        <f t="shared" ca="1" si="54"/>
        <v>#N/A</v>
      </c>
      <c r="AD91" s="323" t="e">
        <f t="shared" ca="1" si="55"/>
        <v>#N/A</v>
      </c>
      <c r="AE91" s="324">
        <f t="shared" ca="1" si="34"/>
        <v>704.49034649254293</v>
      </c>
      <c r="AG91" s="306">
        <f t="shared" ca="1" si="56"/>
        <v>-22.000193997638551</v>
      </c>
      <c r="AH91" s="304">
        <f t="shared" ca="1" si="57"/>
        <v>-12.279115197932843</v>
      </c>
    </row>
    <row r="92" spans="1:34" x14ac:dyDescent="0.2">
      <c r="A92" s="347">
        <f t="shared" ca="1" si="35"/>
        <v>0.01</v>
      </c>
      <c r="B92" s="304">
        <f t="shared" ca="1" si="36"/>
        <v>5.4799999999999809</v>
      </c>
      <c r="D92" s="306">
        <f t="shared" ca="1" si="37"/>
        <v>-1.6450907926679905</v>
      </c>
      <c r="E92" s="307">
        <f t="shared" ca="1" si="38"/>
        <v>-21.935954095063078</v>
      </c>
      <c r="F92" s="304">
        <f t="shared" ca="1" si="39"/>
        <v>21.997554540831025</v>
      </c>
      <c r="G92" s="306">
        <f t="shared" ca="1" si="40"/>
        <v>17.891511043007057</v>
      </c>
      <c r="H92" s="307">
        <f t="shared" ca="1" si="41"/>
        <v>131.78011764351859</v>
      </c>
      <c r="I92" s="304">
        <f t="shared" ca="1" si="42"/>
        <v>132.98911825236544</v>
      </c>
      <c r="J92" s="306">
        <f t="shared" ca="1" si="43"/>
        <v>82.909674061999397</v>
      </c>
      <c r="K92" s="307">
        <f t="shared" ca="1" si="44"/>
        <v>705.80924446668291</v>
      </c>
      <c r="L92" s="304">
        <f t="shared" ca="1" si="29"/>
        <v>710.66215857304292</v>
      </c>
      <c r="M92" s="306">
        <f t="shared" ca="1" si="45"/>
        <v>1.435853511236403</v>
      </c>
      <c r="N92" s="304">
        <f t="shared" ca="1" si="46"/>
        <v>82.268346192886014</v>
      </c>
      <c r="P92" s="310">
        <f t="shared" ca="1" si="47"/>
        <v>3</v>
      </c>
      <c r="Q92" s="304">
        <f t="shared" ca="1" si="48"/>
        <v>0</v>
      </c>
      <c r="R92" s="306">
        <f t="shared" ca="1" si="49"/>
        <v>0</v>
      </c>
      <c r="S92" s="307">
        <f t="shared" ca="1" si="50"/>
        <v>5.083000000000002</v>
      </c>
      <c r="T92" s="304">
        <f t="shared" ca="1" si="30"/>
        <v>49.86423000000002</v>
      </c>
      <c r="U92" s="311">
        <f t="shared" ca="1" si="31"/>
        <v>0</v>
      </c>
      <c r="V92" s="306">
        <f t="shared" ca="1" si="32"/>
        <v>1.1414856283313108</v>
      </c>
      <c r="W92" s="304">
        <f t="shared" ca="1" si="33"/>
        <v>61.987782358046893</v>
      </c>
      <c r="Y92" s="314" t="str">
        <f t="shared" ca="1" si="51"/>
        <v/>
      </c>
      <c r="Z92" s="315" t="str">
        <f t="shared" ca="1" si="52"/>
        <v/>
      </c>
      <c r="AA92" s="316" t="str">
        <f t="shared" ca="1" si="53"/>
        <v/>
      </c>
      <c r="AC92" s="310" t="e">
        <f t="shared" ca="1" si="54"/>
        <v>#N/A</v>
      </c>
      <c r="AD92" s="323" t="e">
        <f t="shared" ca="1" si="55"/>
        <v>#N/A</v>
      </c>
      <c r="AE92" s="324">
        <f t="shared" ca="1" si="34"/>
        <v>705.80924446668291</v>
      </c>
      <c r="AG92" s="306">
        <f t="shared" ca="1" si="56"/>
        <v>-21.957985861654578</v>
      </c>
      <c r="AH92" s="304">
        <f t="shared" ca="1" si="57"/>
        <v>-12.237037485915371</v>
      </c>
    </row>
    <row r="93" spans="1:34" x14ac:dyDescent="0.2">
      <c r="A93" s="347">
        <f t="shared" ca="1" si="35"/>
        <v>0.01</v>
      </c>
      <c r="B93" s="304">
        <f t="shared" ca="1" si="36"/>
        <v>5.4899999999999807</v>
      </c>
      <c r="D93" s="306">
        <f t="shared" ca="1" si="37"/>
        <v>-1.6406536313706952</v>
      </c>
      <c r="E93" s="307">
        <f t="shared" ca="1" si="38"/>
        <v>-21.894252025141309</v>
      </c>
      <c r="F93" s="304">
        <f t="shared" ca="1" si="39"/>
        <v>21.955637455526865</v>
      </c>
      <c r="G93" s="306">
        <f t="shared" ca="1" si="40"/>
        <v>17.875104506693351</v>
      </c>
      <c r="H93" s="307">
        <f t="shared" ca="1" si="41"/>
        <v>131.56117512326719</v>
      </c>
      <c r="I93" s="304">
        <f t="shared" ca="1" si="42"/>
        <v>132.76995955765065</v>
      </c>
      <c r="J93" s="306">
        <f t="shared" ca="1" si="43"/>
        <v>83.088507139747904</v>
      </c>
      <c r="K93" s="307">
        <f t="shared" ca="1" si="44"/>
        <v>707.12595093051686</v>
      </c>
      <c r="L93" s="304">
        <f t="shared" ca="1" si="29"/>
        <v>711.99073764909303</v>
      </c>
      <c r="M93" s="306">
        <f t="shared" ca="1" si="45"/>
        <v>1.4357541080973053</v>
      </c>
      <c r="N93" s="304">
        <f t="shared" ca="1" si="46"/>
        <v>82.262650812545374</v>
      </c>
      <c r="P93" s="310">
        <f t="shared" ca="1" si="47"/>
        <v>3</v>
      </c>
      <c r="Q93" s="304">
        <f t="shared" ca="1" si="48"/>
        <v>0</v>
      </c>
      <c r="R93" s="306">
        <f t="shared" ca="1" si="49"/>
        <v>0</v>
      </c>
      <c r="S93" s="307">
        <f t="shared" ca="1" si="50"/>
        <v>5.083000000000002</v>
      </c>
      <c r="T93" s="304">
        <f t="shared" ca="1" si="30"/>
        <v>49.86423000000002</v>
      </c>
      <c r="U93" s="311">
        <f t="shared" ca="1" si="31"/>
        <v>0</v>
      </c>
      <c r="V93" s="306">
        <f t="shared" ca="1" si="32"/>
        <v>1.1413351503301252</v>
      </c>
      <c r="W93" s="304">
        <f t="shared" ca="1" si="33"/>
        <v>61.775501122573907</v>
      </c>
      <c r="Y93" s="314" t="str">
        <f t="shared" ca="1" si="51"/>
        <v/>
      </c>
      <c r="Z93" s="315" t="str">
        <f t="shared" ca="1" si="52"/>
        <v/>
      </c>
      <c r="AA93" s="316" t="str">
        <f t="shared" ca="1" si="53"/>
        <v/>
      </c>
      <c r="AC93" s="310" t="e">
        <f t="shared" ca="1" si="54"/>
        <v>#N/A</v>
      </c>
      <c r="AD93" s="323" t="e">
        <f t="shared" ca="1" si="55"/>
        <v>#N/A</v>
      </c>
      <c r="AE93" s="324">
        <f t="shared" ca="1" si="34"/>
        <v>707.12595093051686</v>
      </c>
      <c r="AG93" s="306">
        <f t="shared" ca="1" si="56"/>
        <v>-21.915935066375582</v>
      </c>
      <c r="AH93" s="304">
        <f t="shared" ca="1" si="57"/>
        <v>-12.195117520764681</v>
      </c>
    </row>
    <row r="94" spans="1:34" x14ac:dyDescent="0.2">
      <c r="A94" s="347">
        <f t="shared" ca="1" si="35"/>
        <v>0.01</v>
      </c>
      <c r="B94" s="304">
        <f t="shared" ca="1" si="36"/>
        <v>5.4999999999999805</v>
      </c>
      <c r="D94" s="306">
        <f t="shared" ca="1" si="37"/>
        <v>-1.636232196034783</v>
      </c>
      <c r="E94" s="307">
        <f t="shared" ca="1" si="38"/>
        <v>-21.8527061225994</v>
      </c>
      <c r="F94" s="304">
        <f t="shared" ca="1" si="39"/>
        <v>21.913877353860364</v>
      </c>
      <c r="G94" s="306">
        <f t="shared" ca="1" si="40"/>
        <v>17.858742184733003</v>
      </c>
      <c r="H94" s="307">
        <f t="shared" ca="1" si="41"/>
        <v>131.34264806204121</v>
      </c>
      <c r="I94" s="304">
        <f t="shared" ca="1" si="42"/>
        <v>132.55121980717482</v>
      </c>
      <c r="J94" s="306">
        <f t="shared" ca="1" si="43"/>
        <v>83.267176373205032</v>
      </c>
      <c r="K94" s="307">
        <f t="shared" ca="1" si="44"/>
        <v>708.44047004644335</v>
      </c>
      <c r="L94" s="304">
        <f t="shared" ca="1" si="29"/>
        <v>713.31712601113964</v>
      </c>
      <c r="M94" s="306">
        <f t="shared" ca="1" si="45"/>
        <v>1.4356544680222474</v>
      </c>
      <c r="N94" s="304">
        <f t="shared" ca="1" si="46"/>
        <v>82.256941856774176</v>
      </c>
      <c r="P94" s="310">
        <f t="shared" ca="1" si="47"/>
        <v>3</v>
      </c>
      <c r="Q94" s="304">
        <f t="shared" ca="1" si="48"/>
        <v>0</v>
      </c>
      <c r="R94" s="306">
        <f t="shared" ca="1" si="49"/>
        <v>0</v>
      </c>
      <c r="S94" s="307">
        <f t="shared" ca="1" si="50"/>
        <v>5.083000000000002</v>
      </c>
      <c r="T94" s="304">
        <f t="shared" ca="1" si="30"/>
        <v>49.86423000000002</v>
      </c>
      <c r="U94" s="311">
        <f t="shared" ca="1" si="31"/>
        <v>0</v>
      </c>
      <c r="V94" s="306">
        <f t="shared" ca="1" si="32"/>
        <v>1.1411849413950634</v>
      </c>
      <c r="W94" s="304">
        <f t="shared" ca="1" si="33"/>
        <v>61.564013978419453</v>
      </c>
      <c r="Y94" s="314" t="str">
        <f t="shared" ca="1" si="51"/>
        <v/>
      </c>
      <c r="Z94" s="315" t="str">
        <f t="shared" ca="1" si="52"/>
        <v/>
      </c>
      <c r="AA94" s="316" t="str">
        <f t="shared" ca="1" si="53"/>
        <v/>
      </c>
      <c r="AC94" s="310" t="e">
        <f t="shared" ca="1" si="54"/>
        <v>#N/A</v>
      </c>
      <c r="AD94" s="323" t="e">
        <f t="shared" ca="1" si="55"/>
        <v>#N/A</v>
      </c>
      <c r="AE94" s="324">
        <f t="shared" ca="1" si="34"/>
        <v>708.44047004644335</v>
      </c>
      <c r="AG94" s="306">
        <f t="shared" ca="1" si="56"/>
        <v>-21.874040846964924</v>
      </c>
      <c r="AH94" s="304">
        <f t="shared" ca="1" si="57"/>
        <v>-12.153354539164644</v>
      </c>
    </row>
    <row r="95" spans="1:34" x14ac:dyDescent="0.2">
      <c r="A95" s="347">
        <f t="shared" ca="1" si="35"/>
        <v>0.01</v>
      </c>
      <c r="B95" s="304">
        <f t="shared" ca="1" si="36"/>
        <v>5.5099999999999802</v>
      </c>
      <c r="D95" s="306">
        <f t="shared" ca="1" si="37"/>
        <v>-1.6318264092079862</v>
      </c>
      <c r="E95" s="307">
        <f t="shared" ca="1" si="38"/>
        <v>-21.811315632753406</v>
      </c>
      <c r="F95" s="304">
        <f t="shared" ca="1" si="39"/>
        <v>21.872273477198974</v>
      </c>
      <c r="G95" s="306">
        <f t="shared" ca="1" si="40"/>
        <v>17.842423920640922</v>
      </c>
      <c r="H95" s="307">
        <f t="shared" ca="1" si="41"/>
        <v>131.12453490571366</v>
      </c>
      <c r="I95" s="304">
        <f t="shared" ca="1" si="42"/>
        <v>132.33289744278849</v>
      </c>
      <c r="J95" s="306">
        <f t="shared" ca="1" si="43"/>
        <v>83.445682203731906</v>
      </c>
      <c r="K95" s="307">
        <f t="shared" ca="1" si="44"/>
        <v>709.75280596128209</v>
      </c>
      <c r="L95" s="304">
        <f t="shared" ca="1" si="29"/>
        <v>714.6413278340118</v>
      </c>
      <c r="M95" s="306">
        <f t="shared" ca="1" si="45"/>
        <v>1.435554590369905</v>
      </c>
      <c r="N95" s="304">
        <f t="shared" ca="1" si="46"/>
        <v>82.251219288827286</v>
      </c>
      <c r="P95" s="310">
        <f t="shared" ca="1" si="47"/>
        <v>3</v>
      </c>
      <c r="Q95" s="304">
        <f t="shared" ca="1" si="48"/>
        <v>0</v>
      </c>
      <c r="R95" s="306">
        <f t="shared" ca="1" si="49"/>
        <v>0</v>
      </c>
      <c r="S95" s="307">
        <f t="shared" ca="1" si="50"/>
        <v>5.083000000000002</v>
      </c>
      <c r="T95" s="304">
        <f t="shared" ca="1" si="30"/>
        <v>49.86423000000002</v>
      </c>
      <c r="U95" s="311">
        <f t="shared" ca="1" si="31"/>
        <v>0</v>
      </c>
      <c r="V95" s="306">
        <f t="shared" ca="1" si="32"/>
        <v>1.1410350009535315</v>
      </c>
      <c r="W95" s="304">
        <f t="shared" ca="1" si="33"/>
        <v>61.353317093204737</v>
      </c>
      <c r="Y95" s="314" t="str">
        <f t="shared" ca="1" si="51"/>
        <v/>
      </c>
      <c r="Z95" s="315" t="str">
        <f t="shared" ca="1" si="52"/>
        <v/>
      </c>
      <c r="AA95" s="316" t="str">
        <f t="shared" ca="1" si="53"/>
        <v/>
      </c>
      <c r="AC95" s="310" t="e">
        <f t="shared" ca="1" si="54"/>
        <v>#N/A</v>
      </c>
      <c r="AD95" s="323" t="e">
        <f t="shared" ca="1" si="55"/>
        <v>#N/A</v>
      </c>
      <c r="AE95" s="324">
        <f t="shared" ca="1" si="34"/>
        <v>709.75280596128209</v>
      </c>
      <c r="AG95" s="306">
        <f t="shared" ca="1" si="56"/>
        <v>-21.83230244327385</v>
      </c>
      <c r="AH95" s="304">
        <f t="shared" ca="1" si="57"/>
        <v>-12.111747782494477</v>
      </c>
    </row>
    <row r="96" spans="1:34" x14ac:dyDescent="0.2">
      <c r="A96" s="347">
        <f t="shared" ca="1" si="35"/>
        <v>0.01</v>
      </c>
      <c r="B96" s="304">
        <f t="shared" ca="1" si="36"/>
        <v>5.51999999999998</v>
      </c>
      <c r="D96" s="306">
        <f t="shared" ca="1" si="37"/>
        <v>-1.6274361939119211</v>
      </c>
      <c r="E96" s="307">
        <f t="shared" ca="1" si="38"/>
        <v>-21.770079805555934</v>
      </c>
      <c r="F96" s="304">
        <f t="shared" ca="1" si="39"/>
        <v>21.830825071570906</v>
      </c>
      <c r="G96" s="306">
        <f t="shared" ca="1" si="40"/>
        <v>17.826149558701804</v>
      </c>
      <c r="H96" s="307">
        <f t="shared" ca="1" si="41"/>
        <v>130.90683410765811</v>
      </c>
      <c r="I96" s="304">
        <f t="shared" ca="1" si="42"/>
        <v>132.11499091389715</v>
      </c>
      <c r="J96" s="306">
        <f t="shared" ca="1" si="43"/>
        <v>83.624025071128614</v>
      </c>
      <c r="K96" s="307">
        <f t="shared" ca="1" si="44"/>
        <v>711.06296280634899</v>
      </c>
      <c r="L96" s="304">
        <f t="shared" ca="1" si="29"/>
        <v>715.96334727696774</v>
      </c>
      <c r="M96" s="306">
        <f t="shared" ca="1" si="45"/>
        <v>1.4354544744963862</v>
      </c>
      <c r="N96" s="304">
        <f t="shared" ca="1" si="46"/>
        <v>82.245483071812401</v>
      </c>
      <c r="P96" s="310">
        <f t="shared" ca="1" si="47"/>
        <v>3</v>
      </c>
      <c r="Q96" s="304">
        <f t="shared" ca="1" si="48"/>
        <v>0</v>
      </c>
      <c r="R96" s="306">
        <f t="shared" ca="1" si="49"/>
        <v>0</v>
      </c>
      <c r="S96" s="307">
        <f t="shared" ca="1" si="50"/>
        <v>5.083000000000002</v>
      </c>
      <c r="T96" s="304">
        <f t="shared" ca="1" si="30"/>
        <v>49.86423000000002</v>
      </c>
      <c r="U96" s="311">
        <f t="shared" ca="1" si="31"/>
        <v>0</v>
      </c>
      <c r="V96" s="306">
        <f t="shared" ca="1" si="32"/>
        <v>1.1408853284351417</v>
      </c>
      <c r="W96" s="304">
        <f t="shared" ca="1" si="33"/>
        <v>61.143406658066823</v>
      </c>
      <c r="Y96" s="314" t="str">
        <f t="shared" ca="1" si="51"/>
        <v/>
      </c>
      <c r="Z96" s="315" t="str">
        <f t="shared" ca="1" si="52"/>
        <v/>
      </c>
      <c r="AA96" s="316" t="str">
        <f t="shared" ca="1" si="53"/>
        <v/>
      </c>
      <c r="AC96" s="310" t="e">
        <f t="shared" ca="1" si="54"/>
        <v>#N/A</v>
      </c>
      <c r="AD96" s="323" t="e">
        <f t="shared" ca="1" si="55"/>
        <v>#N/A</v>
      </c>
      <c r="AE96" s="324">
        <f t="shared" ca="1" si="34"/>
        <v>711.06296280634899</v>
      </c>
      <c r="AG96" s="306">
        <f t="shared" ca="1" si="56"/>
        <v>-21.790719099806921</v>
      </c>
      <c r="AH96" s="304">
        <f t="shared" ca="1" si="57"/>
        <v>-12.07029649679416</v>
      </c>
    </row>
    <row r="97" spans="1:34" x14ac:dyDescent="0.2">
      <c r="A97" s="347">
        <f t="shared" ca="1" si="35"/>
        <v>0.01</v>
      </c>
      <c r="B97" s="304">
        <f t="shared" ca="1" si="36"/>
        <v>5.5299999999999798</v>
      </c>
      <c r="D97" s="306">
        <f t="shared" ca="1" si="37"/>
        <v>-1.6230614736385973</v>
      </c>
      <c r="E97" s="307">
        <f t="shared" ca="1" si="38"/>
        <v>-21.728997895561918</v>
      </c>
      <c r="F97" s="304">
        <f t="shared" ca="1" si="39"/>
        <v>21.789531387630717</v>
      </c>
      <c r="G97" s="306">
        <f t="shared" ca="1" si="40"/>
        <v>17.809918943965418</v>
      </c>
      <c r="H97" s="307">
        <f t="shared" ca="1" si="41"/>
        <v>130.68954412870249</v>
      </c>
      <c r="I97" s="304">
        <f t="shared" ca="1" si="42"/>
        <v>131.897498677415</v>
      </c>
      <c r="J97" s="306">
        <f t="shared" ca="1" si="43"/>
        <v>83.802205413641943</v>
      </c>
      <c r="K97" s="307">
        <f t="shared" ca="1" si="44"/>
        <v>712.37094469753083</v>
      </c>
      <c r="L97" s="304">
        <f t="shared" ca="1" si="29"/>
        <v>717.28318848376944</v>
      </c>
      <c r="M97" s="306">
        <f t="shared" ca="1" si="45"/>
        <v>1.4353541197552213</v>
      </c>
      <c r="N97" s="304">
        <f t="shared" ca="1" si="46"/>
        <v>82.239733168689526</v>
      </c>
      <c r="P97" s="310">
        <f t="shared" ca="1" si="47"/>
        <v>3</v>
      </c>
      <c r="Q97" s="304">
        <f t="shared" ca="1" si="48"/>
        <v>0</v>
      </c>
      <c r="R97" s="306">
        <f t="shared" ca="1" si="49"/>
        <v>0</v>
      </c>
      <c r="S97" s="307">
        <f t="shared" ca="1" si="50"/>
        <v>5.083000000000002</v>
      </c>
      <c r="T97" s="304">
        <f t="shared" ca="1" si="30"/>
        <v>49.86423000000002</v>
      </c>
      <c r="U97" s="311">
        <f t="shared" ca="1" si="31"/>
        <v>0</v>
      </c>
      <c r="V97" s="306">
        <f t="shared" ca="1" si="32"/>
        <v>1.1407359232717029</v>
      </c>
      <c r="W97" s="304">
        <f t="shared" ca="1" si="33"/>
        <v>60.934278887485874</v>
      </c>
      <c r="Y97" s="314" t="str">
        <f t="shared" ca="1" si="51"/>
        <v/>
      </c>
      <c r="Z97" s="315" t="str">
        <f t="shared" ca="1" si="52"/>
        <v/>
      </c>
      <c r="AA97" s="316" t="str">
        <f t="shared" ca="1" si="53"/>
        <v/>
      </c>
      <c r="AC97" s="310" t="e">
        <f t="shared" ca="1" si="54"/>
        <v>#N/A</v>
      </c>
      <c r="AD97" s="323" t="e">
        <f t="shared" ca="1" si="55"/>
        <v>#N/A</v>
      </c>
      <c r="AE97" s="324">
        <f t="shared" ca="1" si="34"/>
        <v>712.37094469753083</v>
      </c>
      <c r="AG97" s="306">
        <f t="shared" ca="1" si="56"/>
        <v>-21.749290065687553</v>
      </c>
      <c r="AH97" s="304">
        <f t="shared" ca="1" si="57"/>
        <v>-12.028999932730041</v>
      </c>
    </row>
    <row r="98" spans="1:34" x14ac:dyDescent="0.2">
      <c r="A98" s="347">
        <f t="shared" ca="1" si="35"/>
        <v>0.01</v>
      </c>
      <c r="B98" s="304">
        <f t="shared" ca="1" si="36"/>
        <v>5.5399999999999796</v>
      </c>
      <c r="D98" s="306">
        <f t="shared" ca="1" si="37"/>
        <v>-1.6187021723469415</v>
      </c>
      <c r="E98" s="307">
        <f t="shared" ca="1" si="38"/>
        <v>-21.688069161894823</v>
      </c>
      <c r="F98" s="304">
        <f t="shared" ca="1" si="39"/>
        <v>21.74839168062535</v>
      </c>
      <c r="G98" s="306">
        <f t="shared" ca="1" si="40"/>
        <v>17.79373192224195</v>
      </c>
      <c r="H98" s="307">
        <f t="shared" ca="1" si="41"/>
        <v>130.47266343708355</v>
      </c>
      <c r="I98" s="304">
        <f t="shared" ca="1" si="42"/>
        <v>131.68041919771935</v>
      </c>
      <c r="J98" s="306">
        <f t="shared" ca="1" si="43"/>
        <v>83.980223667972979</v>
      </c>
      <c r="K98" s="307">
        <f t="shared" ca="1" si="44"/>
        <v>713.67675573535973</v>
      </c>
      <c r="L98" s="304">
        <f t="shared" ca="1" si="29"/>
        <v>718.6008555827575</v>
      </c>
      <c r="M98" s="306">
        <f t="shared" ca="1" si="45"/>
        <v>1.4352535254973491</v>
      </c>
      <c r="N98" s="304">
        <f t="shared" ca="1" si="46"/>
        <v>82.233969542270188</v>
      </c>
      <c r="P98" s="310">
        <f t="shared" ca="1" si="47"/>
        <v>3</v>
      </c>
      <c r="Q98" s="304">
        <f t="shared" ca="1" si="48"/>
        <v>0</v>
      </c>
      <c r="R98" s="306">
        <f t="shared" ca="1" si="49"/>
        <v>0</v>
      </c>
      <c r="S98" s="307">
        <f t="shared" ca="1" si="50"/>
        <v>5.083000000000002</v>
      </c>
      <c r="T98" s="304">
        <f t="shared" ca="1" si="30"/>
        <v>49.86423000000002</v>
      </c>
      <c r="U98" s="311">
        <f t="shared" ca="1" si="31"/>
        <v>0</v>
      </c>
      <c r="V98" s="306">
        <f t="shared" ca="1" si="32"/>
        <v>1.140586784897206</v>
      </c>
      <c r="W98" s="304">
        <f t="shared" ca="1" si="33"/>
        <v>60.725930019113406</v>
      </c>
      <c r="Y98" s="314" t="str">
        <f t="shared" ca="1" si="51"/>
        <v/>
      </c>
      <c r="Z98" s="315" t="str">
        <f t="shared" ca="1" si="52"/>
        <v/>
      </c>
      <c r="AA98" s="316" t="str">
        <f t="shared" ca="1" si="53"/>
        <v/>
      </c>
      <c r="AC98" s="310" t="e">
        <f t="shared" ca="1" si="54"/>
        <v>#N/A</v>
      </c>
      <c r="AD98" s="323" t="e">
        <f t="shared" ca="1" si="55"/>
        <v>#N/A</v>
      </c>
      <c r="AE98" s="324">
        <f t="shared" ca="1" si="34"/>
        <v>713.67675573535973</v>
      </c>
      <c r="AG98" s="306">
        <f t="shared" ca="1" si="56"/>
        <v>-21.708014594624</v>
      </c>
      <c r="AH98" s="304">
        <f t="shared" ca="1" si="57"/>
        <v>-11.98785734556086</v>
      </c>
    </row>
    <row r="99" spans="1:34" x14ac:dyDescent="0.2">
      <c r="A99" s="347">
        <f t="shared" ca="1" si="35"/>
        <v>0.01</v>
      </c>
      <c r="B99" s="304">
        <f t="shared" ca="1" si="36"/>
        <v>5.5499999999999794</v>
      </c>
      <c r="D99" s="306">
        <f t="shared" ca="1" si="37"/>
        <v>-1.6143582144593718</v>
      </c>
      <c r="E99" s="307">
        <f t="shared" ca="1" si="38"/>
        <v>-21.647292868213015</v>
      </c>
      <c r="F99" s="304">
        <f t="shared" ca="1" si="39"/>
        <v>21.707405210360321</v>
      </c>
      <c r="G99" s="306">
        <f t="shared" ca="1" si="40"/>
        <v>17.777588340097356</v>
      </c>
      <c r="H99" s="307">
        <f t="shared" ca="1" si="41"/>
        <v>130.25619050840143</v>
      </c>
      <c r="I99" s="304">
        <f t="shared" ca="1" si="42"/>
        <v>131.46375094660479</v>
      </c>
      <c r="J99" s="306">
        <f t="shared" ca="1" si="43"/>
        <v>84.158080269284682</v>
      </c>
      <c r="K99" s="307">
        <f t="shared" ca="1" si="44"/>
        <v>714.98040000508718</v>
      </c>
      <c r="L99" s="304">
        <f t="shared" ca="1" si="29"/>
        <v>719.91635268692562</v>
      </c>
      <c r="M99" s="306">
        <f t="shared" ca="1" si="45"/>
        <v>1.4351526910711045</v>
      </c>
      <c r="N99" s="304">
        <f t="shared" ca="1" si="46"/>
        <v>82.22819215521676</v>
      </c>
      <c r="P99" s="310">
        <f t="shared" ca="1" si="47"/>
        <v>3</v>
      </c>
      <c r="Q99" s="304">
        <f t="shared" ca="1" si="48"/>
        <v>0</v>
      </c>
      <c r="R99" s="306">
        <f t="shared" ca="1" si="49"/>
        <v>0</v>
      </c>
      <c r="S99" s="307">
        <f t="shared" ca="1" si="50"/>
        <v>5.083000000000002</v>
      </c>
      <c r="T99" s="304">
        <f t="shared" ca="1" si="30"/>
        <v>49.86423000000002</v>
      </c>
      <c r="U99" s="311">
        <f t="shared" ca="1" si="31"/>
        <v>0</v>
      </c>
      <c r="V99" s="306">
        <f t="shared" ca="1" si="32"/>
        <v>1.1404379127478186</v>
      </c>
      <c r="W99" s="304">
        <f t="shared" ca="1" si="33"/>
        <v>60.518356313602503</v>
      </c>
      <c r="Y99" s="314" t="str">
        <f t="shared" ca="1" si="51"/>
        <v/>
      </c>
      <c r="Z99" s="315" t="str">
        <f t="shared" ca="1" si="52"/>
        <v/>
      </c>
      <c r="AA99" s="316" t="str">
        <f t="shared" ca="1" si="53"/>
        <v/>
      </c>
      <c r="AC99" s="310" t="e">
        <f t="shared" ca="1" si="54"/>
        <v>#N/A</v>
      </c>
      <c r="AD99" s="323" t="e">
        <f t="shared" ca="1" si="55"/>
        <v>#N/A</v>
      </c>
      <c r="AE99" s="324">
        <f t="shared" ca="1" si="34"/>
        <v>714.98040000508718</v>
      </c>
      <c r="AG99" s="306">
        <f t="shared" ca="1" si="56"/>
        <v>-21.666891944875502</v>
      </c>
      <c r="AH99" s="304">
        <f t="shared" ca="1" si="57"/>
        <v>-11.94686799510395</v>
      </c>
    </row>
    <row r="100" spans="1:34" x14ac:dyDescent="0.2">
      <c r="A100" s="347">
        <f t="shared" ca="1" si="35"/>
        <v>0.01</v>
      </c>
      <c r="B100" s="304">
        <f t="shared" ca="1" si="36"/>
        <v>5.5599999999999792</v>
      </c>
      <c r="D100" s="306">
        <f t="shared" ca="1" si="37"/>
        <v>-1.6100295248583991</v>
      </c>
      <c r="E100" s="307">
        <f t="shared" ca="1" si="38"/>
        <v>-21.606668282676537</v>
      </c>
      <c r="F100" s="304">
        <f t="shared" ca="1" si="39"/>
        <v>21.666571241166334</v>
      </c>
      <c r="G100" s="306">
        <f t="shared" ca="1" si="40"/>
        <v>17.761488044848772</v>
      </c>
      <c r="H100" s="307">
        <f t="shared" ca="1" si="41"/>
        <v>130.04012382557465</v>
      </c>
      <c r="I100" s="304">
        <f t="shared" ca="1" si="42"/>
        <v>131.24749240323828</v>
      </c>
      <c r="J100" s="306">
        <f t="shared" ca="1" si="43"/>
        <v>84.335775651209417</v>
      </c>
      <c r="K100" s="307">
        <f t="shared" ca="1" si="44"/>
        <v>716.28188157675709</v>
      </c>
      <c r="L100" s="304">
        <f t="shared" ca="1" si="29"/>
        <v>721.22968389399409</v>
      </c>
      <c r="M100" s="306">
        <f t="shared" ca="1" si="45"/>
        <v>1.4350516158222075</v>
      </c>
      <c r="N100" s="304">
        <f t="shared" ca="1" si="46"/>
        <v>82.222400970041718</v>
      </c>
      <c r="P100" s="310">
        <f t="shared" ca="1" si="47"/>
        <v>3</v>
      </c>
      <c r="Q100" s="304">
        <f t="shared" ca="1" si="48"/>
        <v>0</v>
      </c>
      <c r="R100" s="306">
        <f t="shared" ca="1" si="49"/>
        <v>0</v>
      </c>
      <c r="S100" s="307">
        <f t="shared" ca="1" si="50"/>
        <v>5.083000000000002</v>
      </c>
      <c r="T100" s="304">
        <f t="shared" ca="1" si="30"/>
        <v>49.86423000000002</v>
      </c>
      <c r="U100" s="311">
        <f t="shared" ca="1" si="31"/>
        <v>0</v>
      </c>
      <c r="V100" s="306">
        <f t="shared" ca="1" si="32"/>
        <v>1.1402893062618684</v>
      </c>
      <c r="W100" s="304">
        <f t="shared" ca="1" si="33"/>
        <v>60.311554054439043</v>
      </c>
      <c r="Y100" s="314" t="str">
        <f t="shared" ca="1" si="51"/>
        <v/>
      </c>
      <c r="Z100" s="315" t="str">
        <f t="shared" ca="1" si="52"/>
        <v/>
      </c>
      <c r="AA100" s="316" t="str">
        <f t="shared" ca="1" si="53"/>
        <v/>
      </c>
      <c r="AC100" s="310" t="e">
        <f t="shared" ca="1" si="54"/>
        <v>#N/A</v>
      </c>
      <c r="AD100" s="323" t="e">
        <f t="shared" ca="1" si="55"/>
        <v>#N/A</v>
      </c>
      <c r="AE100" s="324">
        <f t="shared" ca="1" si="34"/>
        <v>716.28188157675709</v>
      </c>
      <c r="AG100" s="306">
        <f t="shared" ca="1" si="56"/>
        <v>-21.625921379218866</v>
      </c>
      <c r="AH100" s="304">
        <f t="shared" ca="1" si="57"/>
        <v>-11.906031145701846</v>
      </c>
    </row>
    <row r="101" spans="1:34" x14ac:dyDescent="0.2">
      <c r="A101" s="347">
        <f t="shared" ca="1" si="35"/>
        <v>0.01</v>
      </c>
      <c r="B101" s="304">
        <f t="shared" ca="1" si="36"/>
        <v>5.569999999999979</v>
      </c>
      <c r="D101" s="306">
        <f t="shared" ca="1" si="37"/>
        <v>-1.6057160288832368</v>
      </c>
      <c r="E101" s="307">
        <f t="shared" ca="1" si="38"/>
        <v>-21.566194677914098</v>
      </c>
      <c r="F101" s="304">
        <f t="shared" ca="1" si="39"/>
        <v>21.625889041866067</v>
      </c>
      <c r="G101" s="306">
        <f t="shared" ca="1" si="40"/>
        <v>17.745430884559941</v>
      </c>
      <c r="H101" s="307">
        <f t="shared" ca="1" si="41"/>
        <v>129.82446187879552</v>
      </c>
      <c r="I101" s="304">
        <f t="shared" ca="1" si="42"/>
        <v>131.03164205411426</v>
      </c>
      <c r="J101" s="306">
        <f t="shared" ca="1" si="43"/>
        <v>84.513310245856459</v>
      </c>
      <c r="K101" s="307">
        <f t="shared" ca="1" si="44"/>
        <v>717.58120450527895</v>
      </c>
      <c r="L101" s="304">
        <f t="shared" ca="1" si="29"/>
        <v>722.5408532864833</v>
      </c>
      <c r="M101" s="306">
        <f t="shared" ca="1" si="45"/>
        <v>1.4349502990937499</v>
      </c>
      <c r="N101" s="304">
        <f t="shared" ca="1" si="46"/>
        <v>82.216595949107031</v>
      </c>
      <c r="P101" s="310">
        <f t="shared" ca="1" si="47"/>
        <v>3</v>
      </c>
      <c r="Q101" s="304">
        <f t="shared" ca="1" si="48"/>
        <v>0</v>
      </c>
      <c r="R101" s="306">
        <f t="shared" ca="1" si="49"/>
        <v>0</v>
      </c>
      <c r="S101" s="307">
        <f t="shared" ca="1" si="50"/>
        <v>5.083000000000002</v>
      </c>
      <c r="T101" s="304">
        <f t="shared" ca="1" si="30"/>
        <v>49.86423000000002</v>
      </c>
      <c r="U101" s="311">
        <f t="shared" ca="1" si="31"/>
        <v>0</v>
      </c>
      <c r="V101" s="306">
        <f t="shared" ca="1" si="32"/>
        <v>1.1401409648798373</v>
      </c>
      <c r="W101" s="304">
        <f t="shared" ca="1" si="33"/>
        <v>60.105519547774762</v>
      </c>
      <c r="Y101" s="314" t="str">
        <f t="shared" ca="1" si="51"/>
        <v/>
      </c>
      <c r="Z101" s="315" t="str">
        <f t="shared" ca="1" si="52"/>
        <v/>
      </c>
      <c r="AA101" s="316" t="str">
        <f t="shared" ca="1" si="53"/>
        <v/>
      </c>
      <c r="AC101" s="310" t="e">
        <f t="shared" ca="1" si="54"/>
        <v>#N/A</v>
      </c>
      <c r="AD101" s="323" t="e">
        <f t="shared" ca="1" si="55"/>
        <v>#N/A</v>
      </c>
      <c r="AE101" s="324">
        <f t="shared" ca="1" si="34"/>
        <v>717.58120450527895</v>
      </c>
      <c r="AG101" s="306">
        <f t="shared" ca="1" si="56"/>
        <v>-21.585102164915199</v>
      </c>
      <c r="AH101" s="304">
        <f t="shared" ca="1" si="57"/>
        <v>-11.865346066189066</v>
      </c>
    </row>
    <row r="102" spans="1:34" x14ac:dyDescent="0.2">
      <c r="A102" s="347">
        <f t="shared" ca="1" si="35"/>
        <v>0.01</v>
      </c>
      <c r="B102" s="304">
        <f t="shared" ca="1" si="36"/>
        <v>5.5799999999999788</v>
      </c>
      <c r="D102" s="306">
        <f t="shared" ca="1" si="37"/>
        <v>-1.6014176523264625</v>
      </c>
      <c r="E102" s="307">
        <f t="shared" ca="1" si="38"/>
        <v>-21.52587133099037</v>
      </c>
      <c r="F102" s="304">
        <f t="shared" ca="1" si="39"/>
        <v>21.585357885741342</v>
      </c>
      <c r="G102" s="306">
        <f t="shared" ca="1" si="40"/>
        <v>17.729416708036677</v>
      </c>
      <c r="H102" s="307">
        <f t="shared" ca="1" si="41"/>
        <v>129.60920316548561</v>
      </c>
      <c r="I102" s="304">
        <f t="shared" ca="1" si="42"/>
        <v>130.81619839300996</v>
      </c>
      <c r="J102" s="306">
        <f t="shared" ca="1" si="43"/>
        <v>84.690684483819439</v>
      </c>
      <c r="K102" s="307">
        <f t="shared" ca="1" si="44"/>
        <v>718.87837283050033</v>
      </c>
      <c r="L102" s="304">
        <f t="shared" ca="1" si="29"/>
        <v>723.84986493178656</v>
      </c>
      <c r="M102" s="306">
        <f t="shared" ca="1" si="45"/>
        <v>1.4348487402261831</v>
      </c>
      <c r="N102" s="304">
        <f t="shared" ca="1" si="46"/>
        <v>82.210777054623321</v>
      </c>
      <c r="P102" s="310">
        <f t="shared" ca="1" si="47"/>
        <v>3</v>
      </c>
      <c r="Q102" s="304">
        <f t="shared" ca="1" si="48"/>
        <v>0</v>
      </c>
      <c r="R102" s="306">
        <f t="shared" ca="1" si="49"/>
        <v>0</v>
      </c>
      <c r="S102" s="307">
        <f t="shared" ca="1" si="50"/>
        <v>5.083000000000002</v>
      </c>
      <c r="T102" s="304">
        <f t="shared" ca="1" si="30"/>
        <v>49.86423000000002</v>
      </c>
      <c r="U102" s="311">
        <f t="shared" ca="1" si="31"/>
        <v>0</v>
      </c>
      <c r="V102" s="306">
        <f t="shared" ca="1" si="32"/>
        <v>1.1399928880443488</v>
      </c>
      <c r="W102" s="304">
        <f t="shared" ca="1" si="33"/>
        <v>59.90024912226135</v>
      </c>
      <c r="Y102" s="314" t="str">
        <f t="shared" ca="1" si="51"/>
        <v/>
      </c>
      <c r="Z102" s="315" t="str">
        <f t="shared" ca="1" si="52"/>
        <v/>
      </c>
      <c r="AA102" s="316" t="str">
        <f t="shared" ca="1" si="53"/>
        <v/>
      </c>
      <c r="AC102" s="310" t="e">
        <f t="shared" ca="1" si="54"/>
        <v>#N/A</v>
      </c>
      <c r="AD102" s="323" t="e">
        <f t="shared" ca="1" si="55"/>
        <v>#N/A</v>
      </c>
      <c r="AE102" s="324">
        <f t="shared" ca="1" si="34"/>
        <v>718.87837283050033</v>
      </c>
      <c r="AG102" s="306">
        <f t="shared" ca="1" si="56"/>
        <v>-21.544433573677026</v>
      </c>
      <c r="AH102" s="304">
        <f t="shared" ca="1" si="57"/>
        <v>-11.824812029859284</v>
      </c>
    </row>
    <row r="103" spans="1:34" x14ac:dyDescent="0.2">
      <c r="A103" s="347">
        <f t="shared" ca="1" si="35"/>
        <v>0.01</v>
      </c>
      <c r="B103" s="304">
        <f t="shared" ca="1" si="36"/>
        <v>5.5899999999999785</v>
      </c>
      <c r="D103" s="306">
        <f t="shared" ca="1" si="37"/>
        <v>-1.5971343214306959</v>
      </c>
      <c r="E103" s="307">
        <f t="shared" ca="1" si="38"/>
        <v>-21.485697523373531</v>
      </c>
      <c r="F103" s="304">
        <f t="shared" ca="1" si="39"/>
        <v>21.544977050500457</v>
      </c>
      <c r="G103" s="306">
        <f t="shared" ca="1" si="40"/>
        <v>17.71344536482237</v>
      </c>
      <c r="H103" s="307">
        <f t="shared" ca="1" si="41"/>
        <v>129.39434619025187</v>
      </c>
      <c r="I103" s="304">
        <f t="shared" ca="1" si="42"/>
        <v>130.60115992094134</v>
      </c>
      <c r="J103" s="306">
        <f t="shared" ca="1" si="43"/>
        <v>84.867898794183731</v>
      </c>
      <c r="K103" s="307">
        <f t="shared" ca="1" si="44"/>
        <v>720.17339057727906</v>
      </c>
      <c r="L103" s="304">
        <f t="shared" ca="1" si="29"/>
        <v>725.15672288224278</v>
      </c>
      <c r="M103" s="306">
        <f t="shared" ca="1" si="45"/>
        <v>1.4347469385573048</v>
      </c>
      <c r="N103" s="304">
        <f t="shared" ca="1" si="46"/>
        <v>82.204944248649213</v>
      </c>
      <c r="P103" s="310">
        <f t="shared" ca="1" si="47"/>
        <v>3</v>
      </c>
      <c r="Q103" s="304">
        <f t="shared" ca="1" si="48"/>
        <v>0</v>
      </c>
      <c r="R103" s="306">
        <f t="shared" ca="1" si="49"/>
        <v>0</v>
      </c>
      <c r="S103" s="307">
        <f t="shared" ca="1" si="50"/>
        <v>5.083000000000002</v>
      </c>
      <c r="T103" s="304">
        <f t="shared" ca="1" si="30"/>
        <v>49.86423000000002</v>
      </c>
      <c r="U103" s="311">
        <f t="shared" ca="1" si="31"/>
        <v>0</v>
      </c>
      <c r="V103" s="306">
        <f t="shared" ca="1" si="32"/>
        <v>1.1398450752001563</v>
      </c>
      <c r="W103" s="304">
        <f t="shared" ca="1" si="33"/>
        <v>59.695739128886188</v>
      </c>
      <c r="Y103" s="314" t="str">
        <f t="shared" ca="1" si="51"/>
        <v/>
      </c>
      <c r="Z103" s="315" t="str">
        <f t="shared" ca="1" si="52"/>
        <v/>
      </c>
      <c r="AA103" s="316" t="str">
        <f t="shared" ca="1" si="53"/>
        <v/>
      </c>
      <c r="AC103" s="310" t="e">
        <f t="shared" ca="1" si="54"/>
        <v>#N/A</v>
      </c>
      <c r="AD103" s="323" t="e">
        <f t="shared" ca="1" si="55"/>
        <v>#N/A</v>
      </c>
      <c r="AE103" s="324">
        <f t="shared" ca="1" si="34"/>
        <v>720.17339057727906</v>
      </c>
      <c r="AG103" s="306">
        <f t="shared" ca="1" si="56"/>
        <v>-21.503914881635616</v>
      </c>
      <c r="AH103" s="304">
        <f t="shared" ca="1" si="57"/>
        <v>-11.784428314432683</v>
      </c>
    </row>
    <row r="104" spans="1:34" x14ac:dyDescent="0.2">
      <c r="A104" s="347">
        <f t="shared" ca="1" si="35"/>
        <v>0.01</v>
      </c>
      <c r="B104" s="304">
        <f t="shared" ca="1" si="36"/>
        <v>5.5999999999999783</v>
      </c>
      <c r="D104" s="306">
        <f t="shared" ca="1" si="37"/>
        <v>-1.5928659628853177</v>
      </c>
      <c r="E104" s="307">
        <f t="shared" ca="1" si="38"/>
        <v>-21.445672540903132</v>
      </c>
      <c r="F104" s="304">
        <f t="shared" ca="1" si="39"/>
        <v>21.504745818245915</v>
      </c>
      <c r="G104" s="306">
        <f t="shared" ca="1" si="40"/>
        <v>17.697516705193518</v>
      </c>
      <c r="H104" s="307">
        <f t="shared" ca="1" si="41"/>
        <v>129.17988946484283</v>
      </c>
      <c r="I104" s="304">
        <f t="shared" ca="1" si="42"/>
        <v>130.38652514611937</v>
      </c>
      <c r="J104" s="306">
        <f t="shared" ca="1" si="43"/>
        <v>85.044953604533816</v>
      </c>
      <c r="K104" s="307">
        <f t="shared" ca="1" si="44"/>
        <v>721.46626175555457</v>
      </c>
      <c r="L104" s="304">
        <f t="shared" ca="1" si="29"/>
        <v>726.46143117520819</v>
      </c>
      <c r="M104" s="306">
        <f t="shared" ca="1" si="45"/>
        <v>1.4346448934222482</v>
      </c>
      <c r="N104" s="304">
        <f t="shared" ca="1" si="46"/>
        <v>82.199097493090619</v>
      </c>
      <c r="P104" s="310">
        <f t="shared" ca="1" si="47"/>
        <v>3</v>
      </c>
      <c r="Q104" s="304">
        <f t="shared" ca="1" si="48"/>
        <v>0</v>
      </c>
      <c r="R104" s="306">
        <f t="shared" ca="1" si="49"/>
        <v>0</v>
      </c>
      <c r="S104" s="307">
        <f t="shared" ca="1" si="50"/>
        <v>5.083000000000002</v>
      </c>
      <c r="T104" s="304">
        <f t="shared" ca="1" si="30"/>
        <v>49.86423000000002</v>
      </c>
      <c r="U104" s="311">
        <f t="shared" ca="1" si="31"/>
        <v>0</v>
      </c>
      <c r="V104" s="306">
        <f t="shared" ca="1" si="32"/>
        <v>1.1396975257941349</v>
      </c>
      <c r="W104" s="304">
        <f t="shared" ca="1" si="33"/>
        <v>59.49198594080972</v>
      </c>
      <c r="Y104" s="314" t="str">
        <f t="shared" ca="1" si="51"/>
        <v/>
      </c>
      <c r="Z104" s="315" t="str">
        <f t="shared" ca="1" si="52"/>
        <v/>
      </c>
      <c r="AA104" s="316" t="str">
        <f t="shared" ca="1" si="53"/>
        <v/>
      </c>
      <c r="AC104" s="310" t="e">
        <f t="shared" ca="1" si="54"/>
        <v>#N/A</v>
      </c>
      <c r="AD104" s="323" t="e">
        <f t="shared" ca="1" si="55"/>
        <v>#N/A</v>
      </c>
      <c r="AE104" s="324">
        <f t="shared" ca="1" si="34"/>
        <v>721.46626175555457</v>
      </c>
      <c r="AG104" s="306">
        <f t="shared" ca="1" si="56"/>
        <v>-21.463545369308598</v>
      </c>
      <c r="AH104" s="304">
        <f t="shared" ca="1" si="57"/>
        <v>-11.744194202023641</v>
      </c>
    </row>
    <row r="105" spans="1:34" x14ac:dyDescent="0.2">
      <c r="A105" s="347">
        <f t="shared" ca="1" si="35"/>
        <v>0.1</v>
      </c>
      <c r="B105" s="304">
        <f t="shared" ca="1" si="36"/>
        <v>5.699999999999978</v>
      </c>
      <c r="D105" s="306">
        <f t="shared" ca="1" si="37"/>
        <v>-1.5886125038231915</v>
      </c>
      <c r="E105" s="307">
        <f t="shared" ca="1" si="38"/>
        <v>-21.405795673758242</v>
      </c>
      <c r="F105" s="304">
        <f t="shared" ca="1" si="39"/>
        <v>21.464663475442386</v>
      </c>
      <c r="G105" s="306">
        <f t="shared" ca="1" si="40"/>
        <v>17.538655454811199</v>
      </c>
      <c r="H105" s="307">
        <f t="shared" ca="1" si="41"/>
        <v>127.03930989746701</v>
      </c>
      <c r="I105" s="304">
        <f t="shared" ca="1" si="42"/>
        <v>128.24426183805355</v>
      </c>
      <c r="J105" s="306">
        <f t="shared" ca="1" si="43"/>
        <v>86.806762212534053</v>
      </c>
      <c r="K105" s="307">
        <f t="shared" ca="1" si="44"/>
        <v>734.2772217236701</v>
      </c>
      <c r="L105" s="304">
        <f t="shared" ca="1" si="29"/>
        <v>739.39059522559205</v>
      </c>
      <c r="M105" s="306">
        <f t="shared" ca="1" si="45"/>
        <v>1.4336066223290826</v>
      </c>
      <c r="N105" s="304">
        <f t="shared" ca="1" si="46"/>
        <v>82.139608941461802</v>
      </c>
      <c r="P105" s="310">
        <f t="shared" ca="1" si="47"/>
        <v>23</v>
      </c>
      <c r="Q105" s="304">
        <f t="shared" ca="1" si="48"/>
        <v>0</v>
      </c>
      <c r="R105" s="306">
        <f t="shared" ca="1" si="49"/>
        <v>0</v>
      </c>
      <c r="S105" s="307">
        <f t="shared" ca="1" si="50"/>
        <v>5.083000000000002</v>
      </c>
      <c r="T105" s="304">
        <f t="shared" ca="1" si="30"/>
        <v>49.86423000000002</v>
      </c>
      <c r="U105" s="311">
        <f t="shared" ca="1" si="31"/>
        <v>0</v>
      </c>
      <c r="V105" s="306">
        <f t="shared" ca="1" si="32"/>
        <v>1.1382364647204499</v>
      </c>
      <c r="W105" s="304">
        <f t="shared" ca="1" si="33"/>
        <v>57.479345905991664</v>
      </c>
      <c r="Y105" s="314" t="str">
        <f t="shared" ca="1" si="51"/>
        <v/>
      </c>
      <c r="Z105" s="315" t="str">
        <f t="shared" ca="1" si="52"/>
        <v/>
      </c>
      <c r="AA105" s="316" t="str">
        <f t="shared" ca="1" si="53"/>
        <v/>
      </c>
      <c r="AC105" s="310" t="e">
        <f t="shared" ca="1" si="54"/>
        <v>#N/A</v>
      </c>
      <c r="AD105" s="323" t="e">
        <f t="shared" ca="1" si="55"/>
        <v>#N/A</v>
      </c>
      <c r="AE105" s="324">
        <f t="shared" ca="1" si="34"/>
        <v>734.2772217236701</v>
      </c>
      <c r="AG105" s="306">
        <f t="shared" ca="1" si="56"/>
        <v>-21.423324321567954</v>
      </c>
      <c r="AH105" s="304">
        <f t="shared" ca="1" si="57"/>
        <v>-11.704108979108735</v>
      </c>
    </row>
    <row r="106" spans="1:34" x14ac:dyDescent="0.2">
      <c r="A106" s="347">
        <f t="shared" ca="1" si="35"/>
        <v>0.1</v>
      </c>
      <c r="B106" s="304">
        <f t="shared" ca="1" si="36"/>
        <v>5.7999999999999776</v>
      </c>
      <c r="D106" s="306">
        <f t="shared" ca="1" si="37"/>
        <v>-1.5465004903203328</v>
      </c>
      <c r="E106" s="307">
        <f t="shared" ca="1" si="38"/>
        <v>-21.01190516043776</v>
      </c>
      <c r="F106" s="304">
        <f t="shared" ca="1" si="39"/>
        <v>21.06874040463245</v>
      </c>
      <c r="G106" s="306">
        <f t="shared" ca="1" si="40"/>
        <v>17.384005405779167</v>
      </c>
      <c r="H106" s="307">
        <f t="shared" ca="1" si="41"/>
        <v>124.93811938142323</v>
      </c>
      <c r="I106" s="304">
        <f t="shared" ca="1" si="42"/>
        <v>126.14173503846744</v>
      </c>
      <c r="J106" s="306">
        <f t="shared" ca="1" si="43"/>
        <v>88.55289525556357</v>
      </c>
      <c r="K106" s="307">
        <f t="shared" ca="1" si="44"/>
        <v>746.87609318761463</v>
      </c>
      <c r="L106" s="304">
        <f t="shared" ca="1" si="29"/>
        <v>752.10738185005016</v>
      </c>
      <c r="M106" s="306">
        <f t="shared" ca="1" si="45"/>
        <v>1.4325430460484532</v>
      </c>
      <c r="N106" s="304">
        <f t="shared" ca="1" si="46"/>
        <v>82.078670509391515</v>
      </c>
      <c r="P106" s="310">
        <f t="shared" ca="1" si="47"/>
        <v>23</v>
      </c>
      <c r="Q106" s="304">
        <f t="shared" ca="1" si="48"/>
        <v>0</v>
      </c>
      <c r="R106" s="306">
        <f t="shared" ca="1" si="49"/>
        <v>0</v>
      </c>
      <c r="S106" s="307">
        <f t="shared" ca="1" si="50"/>
        <v>5.083000000000002</v>
      </c>
      <c r="T106" s="304">
        <f t="shared" ca="1" si="30"/>
        <v>49.86423000000002</v>
      </c>
      <c r="U106" s="311">
        <f t="shared" ca="1" si="31"/>
        <v>0</v>
      </c>
      <c r="V106" s="306">
        <f t="shared" ca="1" si="32"/>
        <v>1.1368013516786513</v>
      </c>
      <c r="W106" s="304">
        <f t="shared" ca="1" si="33"/>
        <v>55.539967378152959</v>
      </c>
      <c r="Y106" s="314" t="str">
        <f t="shared" ca="1" si="51"/>
        <v/>
      </c>
      <c r="Z106" s="315" t="str">
        <f t="shared" ca="1" si="52"/>
        <v/>
      </c>
      <c r="AA106" s="316" t="str">
        <f t="shared" ca="1" si="53"/>
        <v/>
      </c>
      <c r="AC106" s="310" t="e">
        <f t="shared" ca="1" si="54"/>
        <v>#N/A</v>
      </c>
      <c r="AD106" s="323" t="e">
        <f t="shared" ca="1" si="55"/>
        <v>#N/A</v>
      </c>
      <c r="AE106" s="324">
        <f t="shared" ca="1" si="34"/>
        <v>746.87609318761463</v>
      </c>
      <c r="AG106" s="306">
        <f t="shared" ca="1" si="56"/>
        <v>-21.025981449981337</v>
      </c>
      <c r="AH106" s="304">
        <f t="shared" ca="1" si="57"/>
        <v>-11.308153827659186</v>
      </c>
    </row>
    <row r="107" spans="1:34" x14ac:dyDescent="0.2">
      <c r="A107" s="347">
        <f t="shared" ca="1" si="35"/>
        <v>0.1</v>
      </c>
      <c r="B107" s="304">
        <f t="shared" ca="1" si="36"/>
        <v>5.8999999999999773</v>
      </c>
      <c r="D107" s="306">
        <f t="shared" ca="1" si="37"/>
        <v>-1.5058321273910531</v>
      </c>
      <c r="E107" s="307">
        <f t="shared" ca="1" si="38"/>
        <v>-20.632352484877956</v>
      </c>
      <c r="F107" s="304">
        <f t="shared" ca="1" si="39"/>
        <v>20.687230347635534</v>
      </c>
      <c r="G107" s="306">
        <f t="shared" ca="1" si="40"/>
        <v>17.233422193040063</v>
      </c>
      <c r="H107" s="307">
        <f t="shared" ca="1" si="41"/>
        <v>122.87488413293543</v>
      </c>
      <c r="I107" s="304">
        <f t="shared" ca="1" si="42"/>
        <v>124.07750799869359</v>
      </c>
      <c r="J107" s="306">
        <f t="shared" ca="1" si="43"/>
        <v>90.283766635504534</v>
      </c>
      <c r="K107" s="307">
        <f t="shared" ca="1" si="44"/>
        <v>759.26674336333258</v>
      </c>
      <c r="L107" s="304">
        <f t="shared" ca="1" si="29"/>
        <v>764.61568522719631</v>
      </c>
      <c r="M107" s="306">
        <f t="shared" ca="1" si="45"/>
        <v>1.431453446087573</v>
      </c>
      <c r="N107" s="304">
        <f t="shared" ca="1" si="46"/>
        <v>82.016241030275452</v>
      </c>
      <c r="P107" s="310">
        <f t="shared" ca="1" si="47"/>
        <v>23</v>
      </c>
      <c r="Q107" s="304">
        <f t="shared" ca="1" si="48"/>
        <v>0</v>
      </c>
      <c r="R107" s="306">
        <f t="shared" ca="1" si="49"/>
        <v>0</v>
      </c>
      <c r="S107" s="307">
        <f t="shared" ca="1" si="50"/>
        <v>5.083000000000002</v>
      </c>
      <c r="T107" s="304">
        <f t="shared" ca="1" si="30"/>
        <v>49.86423000000002</v>
      </c>
      <c r="U107" s="311">
        <f t="shared" ca="1" si="31"/>
        <v>0</v>
      </c>
      <c r="V107" s="306">
        <f t="shared" ca="1" si="32"/>
        <v>1.1353916557247927</v>
      </c>
      <c r="W107" s="304">
        <f t="shared" ca="1" si="33"/>
        <v>53.670453068719723</v>
      </c>
      <c r="Y107" s="314" t="str">
        <f t="shared" ca="1" si="51"/>
        <v/>
      </c>
      <c r="Z107" s="315" t="str">
        <f t="shared" ca="1" si="52"/>
        <v/>
      </c>
      <c r="AA107" s="316" t="str">
        <f t="shared" ca="1" si="53"/>
        <v/>
      </c>
      <c r="AC107" s="310" t="e">
        <f t="shared" ca="1" si="54"/>
        <v>#N/A</v>
      </c>
      <c r="AD107" s="323" t="e">
        <f t="shared" ca="1" si="55"/>
        <v>#N/A</v>
      </c>
      <c r="AE107" s="324">
        <f t="shared" ca="1" si="34"/>
        <v>759.26674336333258</v>
      </c>
      <c r="AG107" s="306">
        <f t="shared" ca="1" si="56"/>
        <v>-20.643006939170171</v>
      </c>
      <c r="AH107" s="304">
        <f t="shared" ca="1" si="57"/>
        <v>-10.926611721060976</v>
      </c>
    </row>
    <row r="108" spans="1:34" x14ac:dyDescent="0.2">
      <c r="A108" s="347">
        <f t="shared" ca="1" si="35"/>
        <v>0.1</v>
      </c>
      <c r="B108" s="304">
        <f t="shared" ca="1" si="36"/>
        <v>5.9999999999999769</v>
      </c>
      <c r="D108" s="306">
        <f t="shared" ca="1" si="37"/>
        <v>-1.4665390010096433</v>
      </c>
      <c r="E108" s="307">
        <f t="shared" ca="1" si="38"/>
        <v>-20.266472765941248</v>
      </c>
      <c r="F108" s="304">
        <f t="shared" ca="1" si="39"/>
        <v>20.31946492932628</v>
      </c>
      <c r="G108" s="306">
        <f t="shared" ca="1" si="40"/>
        <v>17.086768292939098</v>
      </c>
      <c r="H108" s="307">
        <f t="shared" ca="1" si="41"/>
        <v>120.84823685634132</v>
      </c>
      <c r="I108" s="304">
        <f t="shared" ca="1" si="42"/>
        <v>122.05021098704812</v>
      </c>
      <c r="J108" s="306">
        <f t="shared" ca="1" si="43"/>
        <v>91.999776159803488</v>
      </c>
      <c r="K108" s="307">
        <f t="shared" ca="1" si="44"/>
        <v>771.45289941279646</v>
      </c>
      <c r="L108" s="304">
        <f t="shared" ca="1" si="29"/>
        <v>776.9192588846438</v>
      </c>
      <c r="M108" s="306">
        <f t="shared" ca="1" si="45"/>
        <v>1.4303370738483761</v>
      </c>
      <c r="N108" s="304">
        <f t="shared" ca="1" si="46"/>
        <v>81.952277612603908</v>
      </c>
      <c r="P108" s="310">
        <f t="shared" ca="1" si="47"/>
        <v>23</v>
      </c>
      <c r="Q108" s="304">
        <f t="shared" ca="1" si="48"/>
        <v>0</v>
      </c>
      <c r="R108" s="306">
        <f t="shared" ca="1" si="49"/>
        <v>0</v>
      </c>
      <c r="S108" s="307">
        <f t="shared" ca="1" si="50"/>
        <v>5.083000000000002</v>
      </c>
      <c r="T108" s="304">
        <f t="shared" ca="1" si="30"/>
        <v>49.86423000000002</v>
      </c>
      <c r="U108" s="311">
        <f t="shared" ca="1" si="31"/>
        <v>0</v>
      </c>
      <c r="V108" s="306">
        <f t="shared" ca="1" si="32"/>
        <v>1.1340068656865701</v>
      </c>
      <c r="W108" s="304">
        <f t="shared" ca="1" si="33"/>
        <v>51.867604598853369</v>
      </c>
      <c r="Y108" s="314" t="str">
        <f t="shared" ca="1" si="51"/>
        <v/>
      </c>
      <c r="Z108" s="315" t="str">
        <f t="shared" ca="1" si="52"/>
        <v/>
      </c>
      <c r="AA108" s="316" t="str">
        <f t="shared" ca="1" si="53"/>
        <v/>
      </c>
      <c r="AC108" s="310">
        <f t="shared" ca="1" si="54"/>
        <v>5.9999999999999769</v>
      </c>
      <c r="AD108" s="323">
        <f t="shared" ca="1" si="55"/>
        <v>91.999776159803488</v>
      </c>
      <c r="AE108" s="324">
        <f t="shared" ca="1" si="34"/>
        <v>771.45289941279646</v>
      </c>
      <c r="AG108" s="306">
        <f t="shared" ca="1" si="56"/>
        <v>-20.273730664318037</v>
      </c>
      <c r="AH108" s="304">
        <f t="shared" ca="1" si="57"/>
        <v>-10.558814296423314</v>
      </c>
    </row>
    <row r="109" spans="1:34" x14ac:dyDescent="0.2">
      <c r="A109" s="347">
        <f t="shared" ca="1" si="35"/>
        <v>0.1</v>
      </c>
      <c r="B109" s="304">
        <f t="shared" ca="1" si="36"/>
        <v>6.0999999999999766</v>
      </c>
      <c r="D109" s="306">
        <f t="shared" ca="1" si="37"/>
        <v>-1.4285566835734884</v>
      </c>
      <c r="E109" s="307">
        <f t="shared" ca="1" si="38"/>
        <v>-19.913640050561181</v>
      </c>
      <c r="F109" s="304">
        <f t="shared" ca="1" si="39"/>
        <v>19.964814906767774</v>
      </c>
      <c r="G109" s="306">
        <f t="shared" ca="1" si="40"/>
        <v>16.943912624581749</v>
      </c>
      <c r="H109" s="307">
        <f t="shared" ca="1" si="41"/>
        <v>118.8568728512852</v>
      </c>
      <c r="I109" s="304">
        <f t="shared" ca="1" si="42"/>
        <v>120.05853738496083</v>
      </c>
      <c r="J109" s="306">
        <f t="shared" ca="1" si="43"/>
        <v>93.701310205679533</v>
      </c>
      <c r="K109" s="307">
        <f t="shared" ca="1" si="44"/>
        <v>783.4381548981778</v>
      </c>
      <c r="L109" s="304">
        <f t="shared" ca="1" si="29"/>
        <v>789.02172218800297</v>
      </c>
      <c r="M109" s="306">
        <f t="shared" ca="1" si="45"/>
        <v>1.429193149116829</v>
      </c>
      <c r="N109" s="304">
        <f t="shared" ca="1" si="46"/>
        <v>81.886735553405629</v>
      </c>
      <c r="P109" s="310">
        <f t="shared" ca="1" si="47"/>
        <v>23</v>
      </c>
      <c r="Q109" s="304">
        <f t="shared" ca="1" si="48"/>
        <v>0</v>
      </c>
      <c r="R109" s="306">
        <f t="shared" ca="1" si="49"/>
        <v>0</v>
      </c>
      <c r="S109" s="307">
        <f t="shared" ca="1" si="50"/>
        <v>5.083000000000002</v>
      </c>
      <c r="T109" s="304">
        <f t="shared" ca="1" si="30"/>
        <v>49.86423000000002</v>
      </c>
      <c r="U109" s="311">
        <f t="shared" ca="1" si="31"/>
        <v>0</v>
      </c>
      <c r="V109" s="306">
        <f t="shared" ca="1" si="32"/>
        <v>1.1326464892288204</v>
      </c>
      <c r="W109" s="304">
        <f t="shared" ca="1" si="33"/>
        <v>50.128408673602188</v>
      </c>
      <c r="Y109" s="314" t="str">
        <f t="shared" ca="1" si="51"/>
        <v/>
      </c>
      <c r="Z109" s="315" t="str">
        <f t="shared" ca="1" si="52"/>
        <v/>
      </c>
      <c r="AA109" s="316" t="str">
        <f t="shared" ca="1" si="53"/>
        <v/>
      </c>
      <c r="AC109" s="310" t="e">
        <f t="shared" ca="1" si="54"/>
        <v>#N/A</v>
      </c>
      <c r="AD109" s="323" t="e">
        <f t="shared" ca="1" si="55"/>
        <v>#N/A</v>
      </c>
      <c r="AE109" s="324">
        <f t="shared" ca="1" si="34"/>
        <v>783.4381548981778</v>
      </c>
      <c r="AG109" s="306">
        <f t="shared" ca="1" si="56"/>
        <v>-19.917521542061582</v>
      </c>
      <c r="AH109" s="304">
        <f t="shared" ca="1" si="57"/>
        <v>-10.204132323205458</v>
      </c>
    </row>
    <row r="110" spans="1:34" x14ac:dyDescent="0.2">
      <c r="A110" s="347">
        <f t="shared" ca="1" si="35"/>
        <v>0.1</v>
      </c>
      <c r="B110" s="304">
        <f t="shared" ca="1" si="36"/>
        <v>6.1999999999999762</v>
      </c>
      <c r="D110" s="306">
        <f t="shared" ca="1" si="37"/>
        <v>-1.3918244564109357</v>
      </c>
      <c r="E110" s="307">
        <f t="shared" ca="1" si="38"/>
        <v>-19.573264607900875</v>
      </c>
      <c r="F110" s="304">
        <f t="shared" ca="1" si="39"/>
        <v>19.622687449184134</v>
      </c>
      <c r="G110" s="306">
        <f t="shared" ca="1" si="40"/>
        <v>16.804730178940655</v>
      </c>
      <c r="H110" s="307">
        <f t="shared" ca="1" si="41"/>
        <v>116.89954639049512</v>
      </c>
      <c r="I110" s="304">
        <f t="shared" ca="1" si="42"/>
        <v>118.10124005568493</v>
      </c>
      <c r="J110" s="306">
        <f t="shared" ca="1" si="43"/>
        <v>95.388742345855647</v>
      </c>
      <c r="K110" s="307">
        <f t="shared" ca="1" si="44"/>
        <v>795.22597586026677</v>
      </c>
      <c r="L110" s="304">
        <f t="shared" ca="1" si="29"/>
        <v>800.92656645240436</v>
      </c>
      <c r="M110" s="306">
        <f t="shared" ca="1" si="45"/>
        <v>1.4280208584587755</v>
      </c>
      <c r="N110" s="304">
        <f t="shared" ca="1" si="46"/>
        <v>81.819568246336544</v>
      </c>
      <c r="P110" s="310">
        <f t="shared" ca="1" si="47"/>
        <v>23</v>
      </c>
      <c r="Q110" s="304">
        <f t="shared" ca="1" si="48"/>
        <v>0</v>
      </c>
      <c r="R110" s="306">
        <f t="shared" ca="1" si="49"/>
        <v>0</v>
      </c>
      <c r="S110" s="307">
        <f t="shared" ca="1" si="50"/>
        <v>5.083000000000002</v>
      </c>
      <c r="T110" s="304">
        <f t="shared" ca="1" si="30"/>
        <v>49.86423000000002</v>
      </c>
      <c r="U110" s="311">
        <f t="shared" ca="1" si="31"/>
        <v>0</v>
      </c>
      <c r="V110" s="306">
        <f t="shared" ca="1" si="32"/>
        <v>1.1313100519744625</v>
      </c>
      <c r="W110" s="304">
        <f t="shared" ca="1" si="33"/>
        <v>48.450024369811636</v>
      </c>
      <c r="Y110" s="314" t="str">
        <f t="shared" ca="1" si="51"/>
        <v/>
      </c>
      <c r="Z110" s="315" t="str">
        <f t="shared" ca="1" si="52"/>
        <v/>
      </c>
      <c r="AA110" s="316" t="str">
        <f t="shared" ca="1" si="53"/>
        <v/>
      </c>
      <c r="AC110" s="310" t="e">
        <f t="shared" ca="1" si="54"/>
        <v>#N/A</v>
      </c>
      <c r="AD110" s="323" t="e">
        <f t="shared" ca="1" si="55"/>
        <v>#N/A</v>
      </c>
      <c r="AE110" s="324">
        <f t="shared" ca="1" si="34"/>
        <v>795.22597586026677</v>
      </c>
      <c r="AG110" s="306">
        <f t="shared" ca="1" si="56"/>
        <v>-19.57378480489794</v>
      </c>
      <c r="AH110" s="304">
        <f t="shared" ca="1" si="57"/>
        <v>-9.8619729831993244</v>
      </c>
    </row>
    <row r="111" spans="1:34" x14ac:dyDescent="0.2">
      <c r="A111" s="347">
        <f t="shared" ca="1" si="35"/>
        <v>0.1</v>
      </c>
      <c r="B111" s="304">
        <f t="shared" ca="1" si="36"/>
        <v>6.2999999999999758</v>
      </c>
      <c r="D111" s="306">
        <f t="shared" ca="1" si="37"/>
        <v>-1.3562850546427936</v>
      </c>
      <c r="E111" s="307">
        <f t="shared" ca="1" si="38"/>
        <v>-19.244790441481832</v>
      </c>
      <c r="F111" s="304">
        <f t="shared" ca="1" si="39"/>
        <v>19.2925236370465</v>
      </c>
      <c r="G111" s="306">
        <f t="shared" ca="1" si="40"/>
        <v>16.669101673476376</v>
      </c>
      <c r="H111" s="307">
        <f t="shared" ca="1" si="41"/>
        <v>114.97506734634693</v>
      </c>
      <c r="I111" s="304">
        <f t="shared" ca="1" si="42"/>
        <v>116.17712796371627</v>
      </c>
      <c r="J111" s="306">
        <f t="shared" ca="1" si="43"/>
        <v>97.062433938476502</v>
      </c>
      <c r="K111" s="307">
        <f t="shared" ca="1" si="44"/>
        <v>806.81970654710892</v>
      </c>
      <c r="L111" s="304">
        <f t="shared" ca="1" si="29"/>
        <v>812.63716070262501</v>
      </c>
      <c r="M111" s="306">
        <f t="shared" ca="1" si="45"/>
        <v>1.4268193535156242</v>
      </c>
      <c r="N111" s="304">
        <f t="shared" ca="1" si="46"/>
        <v>81.750727084029862</v>
      </c>
      <c r="P111" s="310">
        <f t="shared" ca="1" si="47"/>
        <v>23</v>
      </c>
      <c r="Q111" s="304">
        <f t="shared" ca="1" si="48"/>
        <v>0</v>
      </c>
      <c r="R111" s="306">
        <f t="shared" ca="1" si="49"/>
        <v>0</v>
      </c>
      <c r="S111" s="307">
        <f t="shared" ca="1" si="50"/>
        <v>5.083000000000002</v>
      </c>
      <c r="T111" s="304">
        <f t="shared" ca="1" si="30"/>
        <v>49.86423000000002</v>
      </c>
      <c r="U111" s="311">
        <f t="shared" ca="1" si="31"/>
        <v>0</v>
      </c>
      <c r="V111" s="306">
        <f t="shared" ca="1" si="32"/>
        <v>1.1299970966769888</v>
      </c>
      <c r="W111" s="304">
        <f t="shared" ca="1" si="33"/>
        <v>46.829771436174561</v>
      </c>
      <c r="Y111" s="314" t="str">
        <f t="shared" ca="1" si="51"/>
        <v/>
      </c>
      <c r="Z111" s="315" t="str">
        <f t="shared" ca="1" si="52"/>
        <v/>
      </c>
      <c r="AA111" s="316" t="str">
        <f t="shared" ca="1" si="53"/>
        <v/>
      </c>
      <c r="AC111" s="310" t="e">
        <f t="shared" ca="1" si="54"/>
        <v>#N/A</v>
      </c>
      <c r="AD111" s="323" t="e">
        <f t="shared" ca="1" si="55"/>
        <v>#N/A</v>
      </c>
      <c r="AE111" s="324">
        <f t="shared" ca="1" si="34"/>
        <v>806.81970654710892</v>
      </c>
      <c r="AG111" s="306">
        <f t="shared" ca="1" si="56"/>
        <v>-19.241959494302321</v>
      </c>
      <c r="AH111" s="304">
        <f t="shared" ca="1" si="57"/>
        <v>-9.5317773696265231</v>
      </c>
    </row>
    <row r="112" spans="1:34" x14ac:dyDescent="0.2">
      <c r="A112" s="347">
        <f t="shared" ca="1" si="35"/>
        <v>0.1</v>
      </c>
      <c r="B112" s="304">
        <f t="shared" ca="1" si="36"/>
        <v>6.3999999999999755</v>
      </c>
      <c r="D112" s="306">
        <f t="shared" ca="1" si="37"/>
        <v>-1.3218844323581629</v>
      </c>
      <c r="E112" s="307">
        <f t="shared" ca="1" si="38"/>
        <v>-18.927692999395504</v>
      </c>
      <c r="F112" s="304">
        <f t="shared" ca="1" si="39"/>
        <v>18.973796160280536</v>
      </c>
      <c r="G112" s="306">
        <f t="shared" ca="1" si="40"/>
        <v>16.536913230240561</v>
      </c>
      <c r="H112" s="307">
        <f t="shared" ca="1" si="41"/>
        <v>113.08229804640739</v>
      </c>
      <c r="I112" s="304">
        <f t="shared" ca="1" si="42"/>
        <v>114.28506302505598</v>
      </c>
      <c r="J112" s="306">
        <f t="shared" ca="1" si="43"/>
        <v>98.722734683662352</v>
      </c>
      <c r="K112" s="307">
        <f t="shared" ca="1" si="44"/>
        <v>818.2225748167466</v>
      </c>
      <c r="L112" s="304">
        <f t="shared" ca="1" si="29"/>
        <v>824.15675710581138</v>
      </c>
      <c r="M112" s="306">
        <f t="shared" ca="1" si="45"/>
        <v>1.4255877491926365</v>
      </c>
      <c r="N112" s="304">
        <f t="shared" ca="1" si="46"/>
        <v>81.680161354292608</v>
      </c>
      <c r="P112" s="310">
        <f t="shared" ca="1" si="47"/>
        <v>23</v>
      </c>
      <c r="Q112" s="304">
        <f t="shared" ca="1" si="48"/>
        <v>0</v>
      </c>
      <c r="R112" s="306">
        <f t="shared" ca="1" si="49"/>
        <v>0</v>
      </c>
      <c r="S112" s="307">
        <f t="shared" ca="1" si="50"/>
        <v>5.083000000000002</v>
      </c>
      <c r="T112" s="304">
        <f t="shared" ca="1" si="30"/>
        <v>49.86423000000002</v>
      </c>
      <c r="U112" s="311">
        <f t="shared" ca="1" si="31"/>
        <v>0</v>
      </c>
      <c r="V112" s="306">
        <f t="shared" ca="1" si="32"/>
        <v>1.1287071824409258</v>
      </c>
      <c r="W112" s="304">
        <f t="shared" ca="1" si="33"/>
        <v>45.265119514140693</v>
      </c>
      <c r="Y112" s="314" t="str">
        <f t="shared" ca="1" si="51"/>
        <v/>
      </c>
      <c r="Z112" s="315" t="str">
        <f t="shared" ca="1" si="52"/>
        <v/>
      </c>
      <c r="AA112" s="316" t="str">
        <f t="shared" ca="1" si="53"/>
        <v/>
      </c>
      <c r="AC112" s="310" t="e">
        <f t="shared" ca="1" si="54"/>
        <v>#N/A</v>
      </c>
      <c r="AD112" s="323" t="e">
        <f t="shared" ca="1" si="55"/>
        <v>#N/A</v>
      </c>
      <c r="AE112" s="324">
        <f t="shared" ca="1" si="34"/>
        <v>818.2225748167466</v>
      </c>
      <c r="AG112" s="306">
        <f t="shared" ca="1" si="56"/>
        <v>-18.921516152530334</v>
      </c>
      <c r="AH112" s="304">
        <f t="shared" ca="1" si="57"/>
        <v>-9.2130181853579671</v>
      </c>
    </row>
    <row r="113" spans="1:34" x14ac:dyDescent="0.2">
      <c r="A113" s="347">
        <f t="shared" ca="1" si="35"/>
        <v>0.1</v>
      </c>
      <c r="B113" s="304">
        <f t="shared" ca="1" si="36"/>
        <v>6.4999999999999751</v>
      </c>
      <c r="D113" s="306">
        <f t="shared" ca="1" si="37"/>
        <v>-1.28857154627285</v>
      </c>
      <c r="E113" s="307">
        <f t="shared" ca="1" si="38"/>
        <v>-18.621477064733117</v>
      </c>
      <c r="F113" s="304">
        <f t="shared" ca="1" si="39"/>
        <v>18.666007197637249</v>
      </c>
      <c r="G113" s="306">
        <f t="shared" ca="1" si="40"/>
        <v>16.408056075613278</v>
      </c>
      <c r="H113" s="307">
        <f t="shared" ca="1" si="41"/>
        <v>111.22015033993408</v>
      </c>
      <c r="I113" s="304">
        <f t="shared" ca="1" si="42"/>
        <v>112.42395717024912</v>
      </c>
      <c r="J113" s="306">
        <f t="shared" ca="1" si="43"/>
        <v>100.36998314895504</v>
      </c>
      <c r="K113" s="307">
        <f t="shared" ca="1" si="44"/>
        <v>829.43769723606363</v>
      </c>
      <c r="L113" s="304">
        <f t="shared" ca="1" si="29"/>
        <v>835.48849609889032</v>
      </c>
      <c r="M113" s="306">
        <f t="shared" ca="1" si="45"/>
        <v>1.4243251217319648</v>
      </c>
      <c r="N113" s="304">
        <f t="shared" ca="1" si="46"/>
        <v>81.607818129698799</v>
      </c>
      <c r="P113" s="310">
        <f t="shared" ca="1" si="47"/>
        <v>23</v>
      </c>
      <c r="Q113" s="304">
        <f t="shared" ca="1" si="48"/>
        <v>0</v>
      </c>
      <c r="R113" s="306">
        <f t="shared" ca="1" si="49"/>
        <v>0</v>
      </c>
      <c r="S113" s="307">
        <f t="shared" ca="1" si="50"/>
        <v>5.083000000000002</v>
      </c>
      <c r="T113" s="304">
        <f t="shared" ca="1" si="30"/>
        <v>49.86423000000002</v>
      </c>
      <c r="U113" s="311">
        <f t="shared" ca="1" si="31"/>
        <v>0</v>
      </c>
      <c r="V113" s="306">
        <f t="shared" ca="1" si="32"/>
        <v>1.1274398839869786</v>
      </c>
      <c r="W113" s="304">
        <f t="shared" ca="1" si="33"/>
        <v>43.753678197585053</v>
      </c>
      <c r="Y113" s="314" t="str">
        <f t="shared" ca="1" si="51"/>
        <v/>
      </c>
      <c r="Z113" s="315" t="str">
        <f t="shared" ca="1" si="52"/>
        <v/>
      </c>
      <c r="AA113" s="316" t="str">
        <f t="shared" ca="1" si="53"/>
        <v/>
      </c>
      <c r="AC113" s="310" t="e">
        <f t="shared" ca="1" si="54"/>
        <v>#N/A</v>
      </c>
      <c r="AD113" s="323" t="e">
        <f t="shared" ca="1" si="55"/>
        <v>#N/A</v>
      </c>
      <c r="AE113" s="324">
        <f t="shared" ca="1" si="34"/>
        <v>829.43769723606363</v>
      </c>
      <c r="AG113" s="306">
        <f t="shared" ca="1" si="56"/>
        <v>-18.611954695110242</v>
      </c>
      <c r="AH113" s="304">
        <f t="shared" ca="1" si="57"/>
        <v>-8.9051976222979885</v>
      </c>
    </row>
    <row r="114" spans="1:34" x14ac:dyDescent="0.2">
      <c r="A114" s="347">
        <f t="shared" ca="1" si="35"/>
        <v>0.1</v>
      </c>
      <c r="B114" s="304">
        <f t="shared" ca="1" si="36"/>
        <v>6.5999999999999748</v>
      </c>
      <c r="D114" s="306">
        <f t="shared" ca="1" si="37"/>
        <v>-1.2562981562228932</v>
      </c>
      <c r="E114" s="307">
        <f t="shared" ca="1" si="38"/>
        <v>-18.32567481016606</v>
      </c>
      <c r="F114" s="304">
        <f t="shared" ca="1" si="39"/>
        <v>18.368686461075104</v>
      </c>
      <c r="G114" s="306">
        <f t="shared" ca="1" si="40"/>
        <v>16.282426259990988</v>
      </c>
      <c r="H114" s="307">
        <f t="shared" ca="1" si="41"/>
        <v>109.38758285891747</v>
      </c>
      <c r="I114" s="304">
        <f t="shared" ca="1" si="42"/>
        <v>110.59276960375203</v>
      </c>
      <c r="J114" s="306">
        <f t="shared" ca="1" si="43"/>
        <v>102.00450726573526</v>
      </c>
      <c r="K114" s="307">
        <f t="shared" ca="1" si="44"/>
        <v>840.46808389600619</v>
      </c>
      <c r="L114" s="304">
        <f t="shared" ca="1" si="29"/>
        <v>846.63541123103846</v>
      </c>
      <c r="M114" s="306">
        <f t="shared" ca="1" si="45"/>
        <v>1.4230305066619298</v>
      </c>
      <c r="N114" s="304">
        <f t="shared" ca="1" si="46"/>
        <v>81.533642150091751</v>
      </c>
      <c r="P114" s="310">
        <f t="shared" ca="1" si="47"/>
        <v>23</v>
      </c>
      <c r="Q114" s="304">
        <f t="shared" ca="1" si="48"/>
        <v>0</v>
      </c>
      <c r="R114" s="306">
        <f t="shared" ca="1" si="49"/>
        <v>0</v>
      </c>
      <c r="S114" s="307">
        <f t="shared" ca="1" si="50"/>
        <v>5.083000000000002</v>
      </c>
      <c r="T114" s="304">
        <f t="shared" ca="1" si="30"/>
        <v>49.86423000000002</v>
      </c>
      <c r="U114" s="311">
        <f t="shared" ca="1" si="31"/>
        <v>0</v>
      </c>
      <c r="V114" s="306">
        <f t="shared" ca="1" si="32"/>
        <v>1.1261947909588284</v>
      </c>
      <c r="W114" s="304">
        <f t="shared" ca="1" si="33"/>
        <v>42.29318785729793</v>
      </c>
      <c r="Y114" s="314" t="str">
        <f t="shared" ca="1" si="51"/>
        <v/>
      </c>
      <c r="Z114" s="315" t="str">
        <f t="shared" ca="1" si="52"/>
        <v/>
      </c>
      <c r="AA114" s="316" t="str">
        <f t="shared" ca="1" si="53"/>
        <v/>
      </c>
      <c r="AC114" s="310" t="e">
        <f t="shared" ca="1" si="54"/>
        <v>#N/A</v>
      </c>
      <c r="AD114" s="323" t="e">
        <f t="shared" ca="1" si="55"/>
        <v>#N/A</v>
      </c>
      <c r="AE114" s="324">
        <f t="shared" ca="1" si="34"/>
        <v>840.46808389600619</v>
      </c>
      <c r="AG114" s="306">
        <f t="shared" ca="1" si="56"/>
        <v>-18.312802447832969</v>
      </c>
      <c r="AH114" s="304">
        <f t="shared" ca="1" si="57"/>
        <v>-8.6078454057810418</v>
      </c>
    </row>
    <row r="115" spans="1:34" x14ac:dyDescent="0.2">
      <c r="A115" s="347">
        <f t="shared" ca="1" si="35"/>
        <v>0.1</v>
      </c>
      <c r="B115" s="304">
        <f t="shared" ca="1" si="36"/>
        <v>6.6999999999999744</v>
      </c>
      <c r="D115" s="306">
        <f t="shared" ca="1" si="37"/>
        <v>-1.2250186410096071</v>
      </c>
      <c r="E115" s="307">
        <f t="shared" ca="1" si="38"/>
        <v>-18.039844002206532</v>
      </c>
      <c r="F115" s="304">
        <f t="shared" ca="1" si="39"/>
        <v>18.081389390607349</v>
      </c>
      <c r="G115" s="306">
        <f t="shared" ca="1" si="40"/>
        <v>16.159924395890027</v>
      </c>
      <c r="H115" s="307">
        <f t="shared" ca="1" si="41"/>
        <v>107.58359845869681</v>
      </c>
      <c r="I115" s="304">
        <f t="shared" ca="1" si="42"/>
        <v>108.79050424463981</v>
      </c>
      <c r="J115" s="306">
        <f t="shared" ca="1" si="43"/>
        <v>103.62662479852931</v>
      </c>
      <c r="K115" s="307">
        <f t="shared" ca="1" si="44"/>
        <v>851.31664296188694</v>
      </c>
      <c r="L115" s="304">
        <f t="shared" ca="1" si="29"/>
        <v>857.60043373999758</v>
      </c>
      <c r="M115" s="306">
        <f t="shared" ca="1" si="45"/>
        <v>1.4217028966133061</v>
      </c>
      <c r="N115" s="304">
        <f t="shared" ca="1" si="46"/>
        <v>81.457575697466453</v>
      </c>
      <c r="P115" s="310">
        <f t="shared" ca="1" si="47"/>
        <v>23</v>
      </c>
      <c r="Q115" s="304">
        <f t="shared" ca="1" si="48"/>
        <v>0</v>
      </c>
      <c r="R115" s="306">
        <f t="shared" ca="1" si="49"/>
        <v>0</v>
      </c>
      <c r="S115" s="307">
        <f t="shared" ca="1" si="50"/>
        <v>5.083000000000002</v>
      </c>
      <c r="T115" s="304">
        <f t="shared" ca="1" si="30"/>
        <v>49.86423000000002</v>
      </c>
      <c r="U115" s="311">
        <f t="shared" ca="1" si="31"/>
        <v>0</v>
      </c>
      <c r="V115" s="306">
        <f t="shared" ca="1" si="32"/>
        <v>1.1249715072687922</v>
      </c>
      <c r="W115" s="304">
        <f t="shared" ca="1" si="33"/>
        <v>40.881511163629703</v>
      </c>
      <c r="Y115" s="314" t="str">
        <f t="shared" ca="1" si="51"/>
        <v/>
      </c>
      <c r="Z115" s="315" t="str">
        <f t="shared" ca="1" si="52"/>
        <v/>
      </c>
      <c r="AA115" s="316" t="str">
        <f t="shared" ca="1" si="53"/>
        <v/>
      </c>
      <c r="AC115" s="310" t="e">
        <f t="shared" ca="1" si="54"/>
        <v>#N/A</v>
      </c>
      <c r="AD115" s="323" t="e">
        <f t="shared" ca="1" si="55"/>
        <v>#N/A</v>
      </c>
      <c r="AE115" s="324">
        <f t="shared" ca="1" si="34"/>
        <v>851.31664296188694</v>
      </c>
      <c r="AG115" s="306">
        <f t="shared" ca="1" si="56"/>
        <v>-18.023612333649709</v>
      </c>
      <c r="AH115" s="304">
        <f t="shared" ca="1" si="57"/>
        <v>-8.320516989434962</v>
      </c>
    </row>
    <row r="116" spans="1:34" x14ac:dyDescent="0.2">
      <c r="A116" s="347">
        <f t="shared" ca="1" si="35"/>
        <v>0.1</v>
      </c>
      <c r="B116" s="304">
        <f t="shared" ca="1" si="36"/>
        <v>6.7999999999999741</v>
      </c>
      <c r="D116" s="306">
        <f t="shared" ca="1" si="37"/>
        <v>-1.1946898282584948</v>
      </c>
      <c r="E116" s="307">
        <f t="shared" ca="1" si="38"/>
        <v>-17.763566342101221</v>
      </c>
      <c r="F116" s="304">
        <f t="shared" ca="1" si="39"/>
        <v>17.803695486498743</v>
      </c>
      <c r="G116" s="306">
        <f t="shared" ca="1" si="40"/>
        <v>16.040455413064176</v>
      </c>
      <c r="H116" s="307">
        <f t="shared" ca="1" si="41"/>
        <v>105.8072418244867</v>
      </c>
      <c r="I116" s="304">
        <f t="shared" ca="1" si="42"/>
        <v>107.01620733498224</v>
      </c>
      <c r="J116" s="306">
        <f t="shared" ca="1" si="43"/>
        <v>105.23664378897702</v>
      </c>
      <c r="K116" s="307">
        <f t="shared" ca="1" si="44"/>
        <v>861.98618497604616</v>
      </c>
      <c r="L116" s="304">
        <f t="shared" ca="1" si="29"/>
        <v>868.38639687959562</v>
      </c>
      <c r="M116" s="306">
        <f t="shared" ca="1" si="45"/>
        <v>1.4203412389925854</v>
      </c>
      <c r="N116" s="304">
        <f t="shared" ca="1" si="46"/>
        <v>81.379558462657329</v>
      </c>
      <c r="P116" s="310">
        <f t="shared" ca="1" si="47"/>
        <v>23</v>
      </c>
      <c r="Q116" s="304">
        <f t="shared" ca="1" si="48"/>
        <v>0</v>
      </c>
      <c r="R116" s="306">
        <f t="shared" ca="1" si="49"/>
        <v>0</v>
      </c>
      <c r="S116" s="307">
        <f t="shared" ca="1" si="50"/>
        <v>5.083000000000002</v>
      </c>
      <c r="T116" s="304">
        <f t="shared" ca="1" si="30"/>
        <v>49.86423000000002</v>
      </c>
      <c r="U116" s="311">
        <f t="shared" ca="1" si="31"/>
        <v>0</v>
      </c>
      <c r="V116" s="306">
        <f t="shared" ca="1" si="32"/>
        <v>1.1237696504797712</v>
      </c>
      <c r="W116" s="304">
        <f t="shared" ca="1" si="33"/>
        <v>39.51662524710617</v>
      </c>
      <c r="Y116" s="314" t="str">
        <f t="shared" ca="1" si="51"/>
        <v/>
      </c>
      <c r="Z116" s="315" t="str">
        <f t="shared" ca="1" si="52"/>
        <v/>
      </c>
      <c r="AA116" s="316" t="str">
        <f t="shared" ca="1" si="53"/>
        <v/>
      </c>
      <c r="AC116" s="310" t="e">
        <f t="shared" ca="1" si="54"/>
        <v>#N/A</v>
      </c>
      <c r="AD116" s="323" t="e">
        <f t="shared" ca="1" si="55"/>
        <v>#N/A</v>
      </c>
      <c r="AE116" s="324">
        <f t="shared" ca="1" si="34"/>
        <v>861.98618497604616</v>
      </c>
      <c r="AG116" s="306">
        <f t="shared" ca="1" si="56"/>
        <v>-17.743961196313201</v>
      </c>
      <c r="AH116" s="304">
        <f t="shared" ca="1" si="57"/>
        <v>-8.0427918873951771</v>
      </c>
    </row>
    <row r="117" spans="1:34" x14ac:dyDescent="0.2">
      <c r="A117" s="347">
        <f t="shared" ca="1" si="35"/>
        <v>0.1</v>
      </c>
      <c r="B117" s="304">
        <f t="shared" ca="1" si="36"/>
        <v>6.8999999999999737</v>
      </c>
      <c r="D117" s="306">
        <f t="shared" ca="1" si="37"/>
        <v>-1.1652708370845382</v>
      </c>
      <c r="E117" s="307">
        <f t="shared" ca="1" si="38"/>
        <v>-17.496445931579267</v>
      </c>
      <c r="F117" s="304">
        <f t="shared" ca="1" si="39"/>
        <v>17.53520676697131</v>
      </c>
      <c r="G117" s="306">
        <f t="shared" ca="1" si="40"/>
        <v>15.923928329355723</v>
      </c>
      <c r="H117" s="307">
        <f t="shared" ca="1" si="41"/>
        <v>104.05759723132877</v>
      </c>
      <c r="I117" s="304">
        <f t="shared" ca="1" si="42"/>
        <v>105.26896520340598</v>
      </c>
      <c r="J117" s="306">
        <f t="shared" ca="1" si="43"/>
        <v>106.83486297609801</v>
      </c>
      <c r="K117" s="307">
        <f t="shared" ca="1" si="44"/>
        <v>872.47942692883692</v>
      </c>
      <c r="L117" s="304">
        <f t="shared" ca="1" si="29"/>
        <v>878.99604001451189</v>
      </c>
      <c r="M117" s="306">
        <f t="shared" ca="1" si="45"/>
        <v>1.418944433501317</v>
      </c>
      <c r="N117" s="304">
        <f t="shared" ca="1" si="46"/>
        <v>81.299527403206966</v>
      </c>
      <c r="P117" s="310">
        <f t="shared" ca="1" si="47"/>
        <v>23</v>
      </c>
      <c r="Q117" s="304">
        <f t="shared" ca="1" si="48"/>
        <v>0</v>
      </c>
      <c r="R117" s="306">
        <f t="shared" ca="1" si="49"/>
        <v>0</v>
      </c>
      <c r="S117" s="307">
        <f t="shared" ca="1" si="50"/>
        <v>5.083000000000002</v>
      </c>
      <c r="T117" s="304">
        <f t="shared" ca="1" si="30"/>
        <v>49.86423000000002</v>
      </c>
      <c r="U117" s="311">
        <f t="shared" ca="1" si="31"/>
        <v>0</v>
      </c>
      <c r="V117" s="306">
        <f t="shared" ca="1" si="32"/>
        <v>1.1225888512211044</v>
      </c>
      <c r="W117" s="304">
        <f t="shared" ca="1" si="33"/>
        <v>38.196614442618618</v>
      </c>
      <c r="Y117" s="314" t="str">
        <f t="shared" ca="1" si="51"/>
        <v/>
      </c>
      <c r="Z117" s="315" t="str">
        <f t="shared" ca="1" si="52"/>
        <v/>
      </c>
      <c r="AA117" s="316" t="str">
        <f t="shared" ca="1" si="53"/>
        <v/>
      </c>
      <c r="AC117" s="310" t="e">
        <f t="shared" ca="1" si="54"/>
        <v>#N/A</v>
      </c>
      <c r="AD117" s="323" t="e">
        <f t="shared" ca="1" si="55"/>
        <v>#N/A</v>
      </c>
      <c r="AE117" s="324">
        <f t="shared" ca="1" si="34"/>
        <v>872.47942692883692</v>
      </c>
      <c r="AG117" s="306">
        <f t="shared" ca="1" si="56"/>
        <v>-17.47344824886914</v>
      </c>
      <c r="AH117" s="304">
        <f t="shared" ca="1" si="57"/>
        <v>-7.7742721320295409</v>
      </c>
    </row>
    <row r="118" spans="1:34" x14ac:dyDescent="0.2">
      <c r="A118" s="347">
        <f t="shared" ca="1" si="35"/>
        <v>0.1</v>
      </c>
      <c r="B118" s="304">
        <f t="shared" ca="1" si="36"/>
        <v>6.9999999999999734</v>
      </c>
      <c r="D118" s="306">
        <f t="shared" ca="1" si="37"/>
        <v>-1.1367229324726194</v>
      </c>
      <c r="E118" s="307">
        <f t="shared" ca="1" si="38"/>
        <v>-17.238107852808742</v>
      </c>
      <c r="F118" s="304">
        <f t="shared" ca="1" si="39"/>
        <v>17.275546340717437</v>
      </c>
      <c r="G118" s="306">
        <f t="shared" ca="1" si="40"/>
        <v>15.810256036108461</v>
      </c>
      <c r="H118" s="307">
        <f t="shared" ca="1" si="41"/>
        <v>102.3337864460479</v>
      </c>
      <c r="I118" s="304">
        <f t="shared" ca="1" si="42"/>
        <v>103.54790217243728</v>
      </c>
      <c r="J118" s="306">
        <f t="shared" ca="1" si="43"/>
        <v>108.42157219437122</v>
      </c>
      <c r="K118" s="307">
        <f t="shared" ca="1" si="44"/>
        <v>882.79899611270571</v>
      </c>
      <c r="L118" s="304">
        <f t="shared" ca="1" si="29"/>
        <v>889.43201249713309</v>
      </c>
      <c r="M118" s="306">
        <f t="shared" ca="1" si="45"/>
        <v>1.417511329489676</v>
      </c>
      <c r="N118" s="304">
        <f t="shared" ca="1" si="46"/>
        <v>81.217416591736665</v>
      </c>
      <c r="P118" s="310">
        <f t="shared" ca="1" si="47"/>
        <v>23</v>
      </c>
      <c r="Q118" s="304">
        <f t="shared" ca="1" si="48"/>
        <v>0</v>
      </c>
      <c r="R118" s="306">
        <f t="shared" ca="1" si="49"/>
        <v>0</v>
      </c>
      <c r="S118" s="307">
        <f t="shared" ca="1" si="50"/>
        <v>5.083000000000002</v>
      </c>
      <c r="T118" s="304">
        <f t="shared" ca="1" si="30"/>
        <v>49.86423000000002</v>
      </c>
      <c r="U118" s="311">
        <f t="shared" ca="1" si="31"/>
        <v>0</v>
      </c>
      <c r="V118" s="306">
        <f t="shared" ca="1" si="32"/>
        <v>1.1214287526361413</v>
      </c>
      <c r="W118" s="304">
        <f t="shared" ca="1" si="33"/>
        <v>36.919663567969266</v>
      </c>
      <c r="Y118" s="314" t="str">
        <f t="shared" ca="1" si="51"/>
        <v/>
      </c>
      <c r="Z118" s="315" t="str">
        <f t="shared" ca="1" si="52"/>
        <v/>
      </c>
      <c r="AA118" s="316" t="str">
        <f t="shared" ca="1" si="53"/>
        <v/>
      </c>
      <c r="AC118" s="310">
        <f t="shared" ca="1" si="54"/>
        <v>6.9999999999999734</v>
      </c>
      <c r="AD118" s="323">
        <f t="shared" ca="1" si="55"/>
        <v>108.42157219437122</v>
      </c>
      <c r="AE118" s="324">
        <f t="shared" ca="1" si="34"/>
        <v>882.79899611270571</v>
      </c>
      <c r="AG118" s="306">
        <f t="shared" ca="1" si="56"/>
        <v>-17.211693636237854</v>
      </c>
      <c r="AH118" s="304">
        <f t="shared" ca="1" si="57"/>
        <v>-7.5145808464722803</v>
      </c>
    </row>
    <row r="119" spans="1:34" x14ac:dyDescent="0.2">
      <c r="A119" s="347">
        <f t="shared" ca="1" si="35"/>
        <v>0.1</v>
      </c>
      <c r="B119" s="304">
        <f t="shared" ca="1" si="36"/>
        <v>7.099999999999973</v>
      </c>
      <c r="D119" s="306">
        <f t="shared" ca="1" si="37"/>
        <v>-1.1090093903857121</v>
      </c>
      <c r="E119" s="307">
        <f t="shared" ca="1" si="38"/>
        <v>-16.988196852928851</v>
      </c>
      <c r="F119" s="304">
        <f t="shared" ca="1" si="39"/>
        <v>17.024357084537009</v>
      </c>
      <c r="G119" s="306">
        <f t="shared" ca="1" si="40"/>
        <v>15.699355097069891</v>
      </c>
      <c r="H119" s="307">
        <f t="shared" ca="1" si="41"/>
        <v>100.63496676075501</v>
      </c>
      <c r="I119" s="304">
        <f t="shared" ca="1" si="42"/>
        <v>101.85217859919423</v>
      </c>
      <c r="J119" s="306">
        <f t="shared" ca="1" si="43"/>
        <v>109.99705275103014</v>
      </c>
      <c r="K119" s="307">
        <f t="shared" ca="1" si="44"/>
        <v>892.94743377304587</v>
      </c>
      <c r="L119" s="304">
        <f t="shared" ca="1" si="29"/>
        <v>899.69687734024126</v>
      </c>
      <c r="M119" s="306">
        <f t="shared" ca="1" si="45"/>
        <v>1.4160407231313525</v>
      </c>
      <c r="N119" s="304">
        <f t="shared" ca="1" si="46"/>
        <v>81.133157054079632</v>
      </c>
      <c r="P119" s="310">
        <f t="shared" ca="1" si="47"/>
        <v>23</v>
      </c>
      <c r="Q119" s="304">
        <f t="shared" ca="1" si="48"/>
        <v>0</v>
      </c>
      <c r="R119" s="306">
        <f t="shared" ca="1" si="49"/>
        <v>0</v>
      </c>
      <c r="S119" s="307">
        <f t="shared" ca="1" si="50"/>
        <v>5.083000000000002</v>
      </c>
      <c r="T119" s="304">
        <f t="shared" ca="1" si="30"/>
        <v>49.86423000000002</v>
      </c>
      <c r="U119" s="311">
        <f t="shared" ca="1" si="31"/>
        <v>0</v>
      </c>
      <c r="V119" s="306">
        <f t="shared" ca="1" si="32"/>
        <v>1.120289009859492</v>
      </c>
      <c r="W119" s="304">
        <f t="shared" ca="1" si="33"/>
        <v>35.684051692184482</v>
      </c>
      <c r="Y119" s="314" t="str">
        <f t="shared" ca="1" si="51"/>
        <v/>
      </c>
      <c r="Z119" s="315" t="str">
        <f t="shared" ca="1" si="52"/>
        <v/>
      </c>
      <c r="AA119" s="316" t="str">
        <f t="shared" ca="1" si="53"/>
        <v/>
      </c>
      <c r="AC119" s="310" t="e">
        <f t="shared" ca="1" si="54"/>
        <v>#N/A</v>
      </c>
      <c r="AD119" s="323" t="e">
        <f t="shared" ca="1" si="55"/>
        <v>#N/A</v>
      </c>
      <c r="AE119" s="324">
        <f t="shared" ca="1" si="34"/>
        <v>892.94743377304587</v>
      </c>
      <c r="AG119" s="306">
        <f t="shared" ca="1" si="56"/>
        <v>-16.958337102138884</v>
      </c>
      <c r="AH119" s="304">
        <f t="shared" ca="1" si="57"/>
        <v>-7.2633609222839368</v>
      </c>
    </row>
    <row r="120" spans="1:34" x14ac:dyDescent="0.2">
      <c r="A120" s="347">
        <f t="shared" ca="1" si="35"/>
        <v>0.1</v>
      </c>
      <c r="B120" s="304">
        <f t="shared" ca="1" si="36"/>
        <v>7.1999999999999726</v>
      </c>
      <c r="D120" s="306">
        <f t="shared" ca="1" si="37"/>
        <v>-1.0820953727065252</v>
      </c>
      <c r="E120" s="307">
        <f t="shared" ca="1" si="38"/>
        <v>-16.746376124431528</v>
      </c>
      <c r="F120" s="304">
        <f t="shared" ca="1" si="39"/>
        <v>16.78130041732652</v>
      </c>
      <c r="G120" s="306">
        <f t="shared" ca="1" si="40"/>
        <v>15.591145559799237</v>
      </c>
      <c r="H120" s="307">
        <f t="shared" ca="1" si="41"/>
        <v>98.960329148311857</v>
      </c>
      <c r="I120" s="304">
        <f t="shared" ca="1" si="42"/>
        <v>100.18098903988256</v>
      </c>
      <c r="J120" s="306">
        <f t="shared" ca="1" si="43"/>
        <v>111.5615777838736</v>
      </c>
      <c r="K120" s="307">
        <f t="shared" ca="1" si="44"/>
        <v>902.92719856849919</v>
      </c>
      <c r="L120" s="304">
        <f t="shared" ca="1" si="29"/>
        <v>909.79311469827314</v>
      </c>
      <c r="M120" s="306">
        <f t="shared" ca="1" si="45"/>
        <v>1.4145313544057032</v>
      </c>
      <c r="N120" s="304">
        <f t="shared" ca="1" si="46"/>
        <v>81.046676596370887</v>
      </c>
      <c r="P120" s="310">
        <f t="shared" ca="1" si="47"/>
        <v>23</v>
      </c>
      <c r="Q120" s="304">
        <f t="shared" ca="1" si="48"/>
        <v>0</v>
      </c>
      <c r="R120" s="306">
        <f t="shared" ca="1" si="49"/>
        <v>0</v>
      </c>
      <c r="S120" s="307">
        <f t="shared" ca="1" si="50"/>
        <v>5.083000000000002</v>
      </c>
      <c r="T120" s="304">
        <f t="shared" ca="1" si="30"/>
        <v>49.86423000000002</v>
      </c>
      <c r="U120" s="311">
        <f t="shared" ca="1" si="31"/>
        <v>0</v>
      </c>
      <c r="V120" s="306">
        <f t="shared" ca="1" si="32"/>
        <v>1.1191692895220762</v>
      </c>
      <c r="W120" s="304">
        <f t="shared" ca="1" si="33"/>
        <v>34.488146353161824</v>
      </c>
      <c r="Y120" s="314" t="str">
        <f t="shared" ca="1" si="51"/>
        <v/>
      </c>
      <c r="Z120" s="315" t="str">
        <f t="shared" ca="1" si="52"/>
        <v/>
      </c>
      <c r="AA120" s="316" t="str">
        <f t="shared" ca="1" si="53"/>
        <v/>
      </c>
      <c r="AC120" s="310" t="e">
        <f t="shared" ca="1" si="54"/>
        <v>#N/A</v>
      </c>
      <c r="AD120" s="323" t="e">
        <f t="shared" ca="1" si="55"/>
        <v>#N/A</v>
      </c>
      <c r="AE120" s="324">
        <f t="shared" ca="1" si="34"/>
        <v>902.92719856849919</v>
      </c>
      <c r="AG120" s="306">
        <f t="shared" ca="1" si="56"/>
        <v>-16.713036751515798</v>
      </c>
      <c r="AH120" s="304">
        <f t="shared" ca="1" si="57"/>
        <v>-7.0202737934653685</v>
      </c>
    </row>
    <row r="121" spans="1:34" x14ac:dyDescent="0.2">
      <c r="A121" s="347">
        <f t="shared" ca="1" si="35"/>
        <v>0.1</v>
      </c>
      <c r="B121" s="304">
        <f t="shared" ca="1" si="36"/>
        <v>7.2999999999999723</v>
      </c>
      <c r="D121" s="306">
        <f t="shared" ca="1" si="37"/>
        <v>-1.0559478112017404</v>
      </c>
      <c r="E121" s="307">
        <f t="shared" ca="1" si="38"/>
        <v>-16.512326173479025</v>
      </c>
      <c r="F121" s="304">
        <f t="shared" ca="1" si="39"/>
        <v>16.546055162465226</v>
      </c>
      <c r="G121" s="306">
        <f t="shared" ca="1" si="40"/>
        <v>15.485550778679062</v>
      </c>
      <c r="H121" s="307">
        <f t="shared" ca="1" si="41"/>
        <v>97.309096530963956</v>
      </c>
      <c r="I121" s="304">
        <f t="shared" ca="1" si="42"/>
        <v>98.533560529352172</v>
      </c>
      <c r="J121" s="306">
        <f t="shared" ca="1" si="43"/>
        <v>113.11541260079751</v>
      </c>
      <c r="K121" s="307">
        <f t="shared" ca="1" si="44"/>
        <v>912.74066985246293</v>
      </c>
      <c r="L121" s="304">
        <f t="shared" ca="1" si="29"/>
        <v>919.72312516896704</v>
      </c>
      <c r="M121" s="306">
        <f t="shared" ca="1" si="45"/>
        <v>1.4129819038718401</v>
      </c>
      <c r="N121" s="304">
        <f t="shared" ca="1" si="46"/>
        <v>80.957899620216224</v>
      </c>
      <c r="P121" s="310">
        <f t="shared" ca="1" si="47"/>
        <v>23</v>
      </c>
      <c r="Q121" s="304">
        <f t="shared" ca="1" si="48"/>
        <v>0</v>
      </c>
      <c r="R121" s="306">
        <f t="shared" ca="1" si="49"/>
        <v>0</v>
      </c>
      <c r="S121" s="307">
        <f t="shared" ca="1" si="50"/>
        <v>5.083000000000002</v>
      </c>
      <c r="T121" s="304">
        <f t="shared" ca="1" si="30"/>
        <v>49.86423000000002</v>
      </c>
      <c r="U121" s="311">
        <f t="shared" ca="1" si="31"/>
        <v>0</v>
      </c>
      <c r="V121" s="306">
        <f t="shared" ca="1" si="32"/>
        <v>1.1180692692822307</v>
      </c>
      <c r="W121" s="304">
        <f t="shared" ca="1" si="33"/>
        <v>33.330398187943409</v>
      </c>
      <c r="Y121" s="314" t="str">
        <f t="shared" ca="1" si="51"/>
        <v/>
      </c>
      <c r="Z121" s="315" t="str">
        <f t="shared" ca="1" si="52"/>
        <v/>
      </c>
      <c r="AA121" s="316" t="str">
        <f t="shared" ca="1" si="53"/>
        <v/>
      </c>
      <c r="AC121" s="310" t="e">
        <f t="shared" ca="1" si="54"/>
        <v>#N/A</v>
      </c>
      <c r="AD121" s="323" t="e">
        <f t="shared" ca="1" si="55"/>
        <v>#N/A</v>
      </c>
      <c r="AE121" s="324">
        <f t="shared" ca="1" si="34"/>
        <v>912.74066985246293</v>
      </c>
      <c r="AG121" s="306">
        <f t="shared" ca="1" si="56"/>
        <v>-16.475467900428526</v>
      </c>
      <c r="AH121" s="304">
        <f t="shared" ca="1" si="57"/>
        <v>-6.784998298871102</v>
      </c>
    </row>
    <row r="122" spans="1:34" x14ac:dyDescent="0.2">
      <c r="A122" s="347">
        <f t="shared" ca="1" si="35"/>
        <v>0.1</v>
      </c>
      <c r="B122" s="304">
        <f t="shared" ca="1" si="36"/>
        <v>7.3999999999999719</v>
      </c>
      <c r="D122" s="306">
        <f t="shared" ca="1" si="37"/>
        <v>-1.0305352997727337</v>
      </c>
      <c r="E122" s="307">
        <f t="shared" ca="1" si="38"/>
        <v>-16.285743768973312</v>
      </c>
      <c r="F122" s="304">
        <f t="shared" ca="1" si="39"/>
        <v>16.318316491376514</v>
      </c>
      <c r="G122" s="306">
        <f t="shared" ca="1" si="40"/>
        <v>15.382497248701789</v>
      </c>
      <c r="H122" s="307">
        <f t="shared" ca="1" si="41"/>
        <v>95.680522154066622</v>
      </c>
      <c r="I122" s="304">
        <f t="shared" ca="1" si="42"/>
        <v>96.909150967703511</v>
      </c>
      <c r="J122" s="306">
        <f t="shared" ca="1" si="43"/>
        <v>114.65881500216655</v>
      </c>
      <c r="K122" s="307">
        <f t="shared" ca="1" si="44"/>
        <v>922.39015078671446</v>
      </c>
      <c r="L122" s="304">
        <f t="shared" ca="1" si="29"/>
        <v>929.48923292636312</v>
      </c>
      <c r="M122" s="306">
        <f t="shared" ca="1" si="45"/>
        <v>1.4113909892179246</v>
      </c>
      <c r="N122" s="304">
        <f t="shared" ca="1" si="46"/>
        <v>80.866746924981356</v>
      </c>
      <c r="P122" s="310">
        <f t="shared" ca="1" si="47"/>
        <v>23</v>
      </c>
      <c r="Q122" s="304">
        <f t="shared" ca="1" si="48"/>
        <v>0</v>
      </c>
      <c r="R122" s="306">
        <f t="shared" ca="1" si="49"/>
        <v>0</v>
      </c>
      <c r="S122" s="307">
        <f t="shared" ca="1" si="50"/>
        <v>5.083000000000002</v>
      </c>
      <c r="T122" s="304">
        <f t="shared" ca="1" si="30"/>
        <v>49.86423000000002</v>
      </c>
      <c r="U122" s="311">
        <f t="shared" ca="1" si="31"/>
        <v>0</v>
      </c>
      <c r="V122" s="306">
        <f t="shared" ca="1" si="32"/>
        <v>1.1169886373812565</v>
      </c>
      <c r="W122" s="304">
        <f t="shared" ca="1" si="33"/>
        <v>32.209335942256246</v>
      </c>
      <c r="Y122" s="314" t="str">
        <f t="shared" ca="1" si="51"/>
        <v/>
      </c>
      <c r="Z122" s="315" t="str">
        <f t="shared" ca="1" si="52"/>
        <v/>
      </c>
      <c r="AA122" s="316" t="str">
        <f t="shared" ca="1" si="53"/>
        <v/>
      </c>
      <c r="AC122" s="310" t="e">
        <f t="shared" ca="1" si="54"/>
        <v>#N/A</v>
      </c>
      <c r="AD122" s="323" t="e">
        <f t="shared" ca="1" si="55"/>
        <v>#N/A</v>
      </c>
      <c r="AE122" s="324">
        <f t="shared" ca="1" si="34"/>
        <v>922.39015078671446</v>
      </c>
      <c r="AG122" s="306">
        <f t="shared" ca="1" si="56"/>
        <v>-16.245322006105575</v>
      </c>
      <c r="AH122" s="304">
        <f t="shared" ca="1" si="57"/>
        <v>-6.5572296258003924</v>
      </c>
    </row>
    <row r="123" spans="1:34" x14ac:dyDescent="0.2">
      <c r="A123" s="347">
        <f t="shared" ca="1" si="35"/>
        <v>0.1</v>
      </c>
      <c r="B123" s="304">
        <f t="shared" ca="1" si="36"/>
        <v>7.4999999999999716</v>
      </c>
      <c r="D123" s="306">
        <f t="shared" ca="1" si="37"/>
        <v>-1.0058279943240533</v>
      </c>
      <c r="E123" s="307">
        <f t="shared" ca="1" si="38"/>
        <v>-16.066340965848376</v>
      </c>
      <c r="F123" s="304">
        <f t="shared" ca="1" si="39"/>
        <v>16.097794941701292</v>
      </c>
      <c r="G123" s="306">
        <f t="shared" ca="1" si="40"/>
        <v>15.281914449269383</v>
      </c>
      <c r="H123" s="307">
        <f t="shared" ca="1" si="41"/>
        <v>94.073888057481781</v>
      </c>
      <c r="I123" s="304">
        <f t="shared" ca="1" si="42"/>
        <v>95.307047606598331</v>
      </c>
      <c r="J123" s="306">
        <f t="shared" ca="1" si="43"/>
        <v>116.19203558706511</v>
      </c>
      <c r="K123" s="307">
        <f t="shared" ca="1" si="44"/>
        <v>931.8778712972919</v>
      </c>
      <c r="L123" s="304">
        <f t="shared" ca="1" si="29"/>
        <v>939.09368869534944</v>
      </c>
      <c r="M123" s="306">
        <f t="shared" ca="1" si="45"/>
        <v>1.4097571615673958</v>
      </c>
      <c r="N123" s="304">
        <f t="shared" ca="1" si="46"/>
        <v>80.773135496154282</v>
      </c>
      <c r="P123" s="310">
        <f t="shared" ca="1" si="47"/>
        <v>23</v>
      </c>
      <c r="Q123" s="304">
        <f t="shared" ca="1" si="48"/>
        <v>0</v>
      </c>
      <c r="R123" s="306">
        <f t="shared" ca="1" si="49"/>
        <v>0</v>
      </c>
      <c r="S123" s="307">
        <f t="shared" ca="1" si="50"/>
        <v>5.083000000000002</v>
      </c>
      <c r="T123" s="304">
        <f t="shared" ca="1" si="30"/>
        <v>49.86423000000002</v>
      </c>
      <c r="U123" s="311">
        <f t="shared" ca="1" si="31"/>
        <v>0</v>
      </c>
      <c r="V123" s="306">
        <f t="shared" ca="1" si="32"/>
        <v>1.1159270922219047</v>
      </c>
      <c r="W123" s="304">
        <f t="shared" ca="1" si="33"/>
        <v>31.12356182897188</v>
      </c>
      <c r="Y123" s="314" t="str">
        <f t="shared" ca="1" si="51"/>
        <v/>
      </c>
      <c r="Z123" s="315" t="str">
        <f t="shared" ca="1" si="52"/>
        <v/>
      </c>
      <c r="AA123" s="316" t="str">
        <f t="shared" ca="1" si="53"/>
        <v/>
      </c>
      <c r="AC123" s="310" t="e">
        <f t="shared" ca="1" si="54"/>
        <v>#N/A</v>
      </c>
      <c r="AD123" s="323" t="e">
        <f t="shared" ca="1" si="55"/>
        <v>#N/A</v>
      </c>
      <c r="AE123" s="324">
        <f t="shared" ca="1" si="34"/>
        <v>931.8778712972919</v>
      </c>
      <c r="AG123" s="306">
        <f t="shared" ca="1" si="56"/>
        <v>-16.022305670498184</v>
      </c>
      <c r="AH123" s="304">
        <f t="shared" ca="1" si="57"/>
        <v>-6.3366783282030754</v>
      </c>
    </row>
    <row r="124" spans="1:34" x14ac:dyDescent="0.2">
      <c r="A124" s="347">
        <f t="shared" ca="1" si="35"/>
        <v>0.1</v>
      </c>
      <c r="B124" s="304">
        <f t="shared" ca="1" si="36"/>
        <v>7.5999999999999712</v>
      </c>
      <c r="D124" s="306">
        <f t="shared" ca="1" si="37"/>
        <v>-0.98179751964136897</v>
      </c>
      <c r="E124" s="307">
        <f t="shared" ca="1" si="38"/>
        <v>-15.853844196645872</v>
      </c>
      <c r="F124" s="304">
        <f t="shared" ca="1" si="39"/>
        <v>15.884215504112753</v>
      </c>
      <c r="G124" s="306">
        <f t="shared" ca="1" si="40"/>
        <v>15.183734697305246</v>
      </c>
      <c r="H124" s="307">
        <f t="shared" ca="1" si="41"/>
        <v>92.488503637817189</v>
      </c>
      <c r="I124" s="304">
        <f t="shared" ca="1" si="42"/>
        <v>93.726565628538182</v>
      </c>
      <c r="J124" s="306">
        <f t="shared" ca="1" si="43"/>
        <v>117.71531804439384</v>
      </c>
      <c r="K124" s="307">
        <f t="shared" ca="1" si="44"/>
        <v>941.20599088205688</v>
      </c>
      <c r="L124" s="304">
        <f t="shared" ca="1" si="29"/>
        <v>948.53867257722675</v>
      </c>
      <c r="M124" s="306">
        <f t="shared" ca="1" si="45"/>
        <v>1.4080789015221562</v>
      </c>
      <c r="N124" s="304">
        <f t="shared" ca="1" si="46"/>
        <v>80.676978278636625</v>
      </c>
      <c r="P124" s="310">
        <f t="shared" ca="1" si="47"/>
        <v>23</v>
      </c>
      <c r="Q124" s="304">
        <f t="shared" ca="1" si="48"/>
        <v>0</v>
      </c>
      <c r="R124" s="306">
        <f t="shared" ca="1" si="49"/>
        <v>0</v>
      </c>
      <c r="S124" s="307">
        <f t="shared" ca="1" si="50"/>
        <v>5.083000000000002</v>
      </c>
      <c r="T124" s="304">
        <f t="shared" ca="1" si="30"/>
        <v>49.86423000000002</v>
      </c>
      <c r="U124" s="311">
        <f t="shared" ca="1" si="31"/>
        <v>0</v>
      </c>
      <c r="V124" s="306">
        <f t="shared" ca="1" si="32"/>
        <v>1.1148843419684109</v>
      </c>
      <c r="W124" s="304">
        <f t="shared" ca="1" si="33"/>
        <v>30.071747207849974</v>
      </c>
      <c r="Y124" s="314" t="str">
        <f t="shared" ca="1" si="51"/>
        <v/>
      </c>
      <c r="Z124" s="315" t="str">
        <f t="shared" ca="1" si="52"/>
        <v/>
      </c>
      <c r="AA124" s="316" t="str">
        <f t="shared" ca="1" si="53"/>
        <v/>
      </c>
      <c r="AC124" s="310" t="e">
        <f t="shared" ca="1" si="54"/>
        <v>#N/A</v>
      </c>
      <c r="AD124" s="323" t="e">
        <f t="shared" ca="1" si="55"/>
        <v>#N/A</v>
      </c>
      <c r="AE124" s="324">
        <f t="shared" ca="1" si="34"/>
        <v>941.20599088205688</v>
      </c>
      <c r="AG124" s="306">
        <f t="shared" ca="1" si="56"/>
        <v>-15.806139711260879</v>
      </c>
      <c r="AH124" s="304">
        <f t="shared" ca="1" si="57"/>
        <v>-6.1230694135297794</v>
      </c>
    </row>
    <row r="125" spans="1:34" x14ac:dyDescent="0.2">
      <c r="A125" s="347">
        <f t="shared" ca="1" si="35"/>
        <v>0.1</v>
      </c>
      <c r="B125" s="304">
        <f t="shared" ca="1" si="36"/>
        <v>7.6999999999999709</v>
      </c>
      <c r="D125" s="306">
        <f t="shared" ca="1" si="37"/>
        <v>-0.9584168827251528</v>
      </c>
      <c r="E125" s="307">
        <f t="shared" ca="1" si="38"/>
        <v>-15.647993425965392</v>
      </c>
      <c r="F125" s="304">
        <f t="shared" ca="1" si="39"/>
        <v>15.677316772335397</v>
      </c>
      <c r="G125" s="306">
        <f t="shared" ca="1" si="40"/>
        <v>15.087893009032731</v>
      </c>
      <c r="H125" s="307">
        <f t="shared" ca="1" si="41"/>
        <v>90.923704295220645</v>
      </c>
      <c r="I125" s="304">
        <f t="shared" ca="1" si="42"/>
        <v>92.167046812929527</v>
      </c>
      <c r="J125" s="306">
        <f t="shared" ca="1" si="43"/>
        <v>119.22889942971074</v>
      </c>
      <c r="K125" s="307">
        <f t="shared" ca="1" si="44"/>
        <v>950.37660127870879</v>
      </c>
      <c r="L125" s="304">
        <f t="shared" ca="1" si="29"/>
        <v>957.82629673510735</v>
      </c>
      <c r="M125" s="306">
        <f t="shared" ca="1" si="45"/>
        <v>1.4063546149208568</v>
      </c>
      <c r="N125" s="304">
        <f t="shared" ca="1" si="46"/>
        <v>80.578183933711202</v>
      </c>
      <c r="P125" s="310">
        <f t="shared" ca="1" si="47"/>
        <v>23</v>
      </c>
      <c r="Q125" s="304">
        <f t="shared" ca="1" si="48"/>
        <v>0</v>
      </c>
      <c r="R125" s="306">
        <f t="shared" ca="1" si="49"/>
        <v>0</v>
      </c>
      <c r="S125" s="307">
        <f t="shared" ca="1" si="50"/>
        <v>5.083000000000002</v>
      </c>
      <c r="T125" s="304">
        <f t="shared" ca="1" si="30"/>
        <v>49.86423000000002</v>
      </c>
      <c r="U125" s="311">
        <f t="shared" ca="1" si="31"/>
        <v>0</v>
      </c>
      <c r="V125" s="306">
        <f t="shared" ca="1" si="32"/>
        <v>1.1138601041667806</v>
      </c>
      <c r="W125" s="304">
        <f t="shared" ca="1" si="33"/>
        <v>29.052628561375464</v>
      </c>
      <c r="Y125" s="314" t="str">
        <f t="shared" ca="1" si="51"/>
        <v/>
      </c>
      <c r="Z125" s="315" t="str">
        <f t="shared" ca="1" si="52"/>
        <v/>
      </c>
      <c r="AA125" s="316" t="str">
        <f t="shared" ca="1" si="53"/>
        <v/>
      </c>
      <c r="AC125" s="310" t="e">
        <f t="shared" ca="1" si="54"/>
        <v>#N/A</v>
      </c>
      <c r="AD125" s="323" t="e">
        <f t="shared" ca="1" si="55"/>
        <v>#N/A</v>
      </c>
      <c r="AE125" s="324">
        <f t="shared" ca="1" si="34"/>
        <v>950.37660127870879</v>
      </c>
      <c r="AG125" s="306">
        <f t="shared" ca="1" si="56"/>
        <v>-15.596558294605423</v>
      </c>
      <c r="AH125" s="304">
        <f t="shared" ca="1" si="57"/>
        <v>-5.9161414927896834</v>
      </c>
    </row>
    <row r="126" spans="1:34" x14ac:dyDescent="0.2">
      <c r="A126" s="347">
        <f t="shared" ca="1" si="35"/>
        <v>0.1</v>
      </c>
      <c r="B126" s="304">
        <f t="shared" ca="1" si="36"/>
        <v>7.7999999999999705</v>
      </c>
      <c r="D126" s="306">
        <f t="shared" ca="1" si="37"/>
        <v>-0.93566039207550433</v>
      </c>
      <c r="E126" s="307">
        <f t="shared" ca="1" si="38"/>
        <v>-15.448541362859077</v>
      </c>
      <c r="F126" s="304">
        <f t="shared" ca="1" si="39"/>
        <v>15.476850151412162</v>
      </c>
      <c r="G126" s="306">
        <f t="shared" ca="1" si="40"/>
        <v>14.994326969825181</v>
      </c>
      <c r="H126" s="307">
        <f t="shared" ca="1" si="41"/>
        <v>89.378850158934739</v>
      </c>
      <c r="I126" s="304">
        <f t="shared" ca="1" si="42"/>
        <v>90.627858283263734</v>
      </c>
      <c r="J126" s="306">
        <f t="shared" ca="1" si="43"/>
        <v>120.73301042865363</v>
      </c>
      <c r="K126" s="307">
        <f t="shared" ca="1" si="44"/>
        <v>959.39172900141659</v>
      </c>
      <c r="L126" s="304">
        <f t="shared" ca="1" si="29"/>
        <v>966.95860794735836</v>
      </c>
      <c r="M126" s="306">
        <f t="shared" ca="1" si="45"/>
        <v>1.4045826282883347</v>
      </c>
      <c r="N126" s="304">
        <f t="shared" ca="1" si="46"/>
        <v>80.476656578314092</v>
      </c>
      <c r="P126" s="310">
        <f t="shared" ca="1" si="47"/>
        <v>23</v>
      </c>
      <c r="Q126" s="304">
        <f t="shared" ca="1" si="48"/>
        <v>0</v>
      </c>
      <c r="R126" s="306">
        <f t="shared" ca="1" si="49"/>
        <v>0</v>
      </c>
      <c r="S126" s="307">
        <f t="shared" ca="1" si="50"/>
        <v>5.083000000000002</v>
      </c>
      <c r="T126" s="304">
        <f t="shared" ca="1" si="30"/>
        <v>49.86423000000002</v>
      </c>
      <c r="U126" s="311">
        <f t="shared" ca="1" si="31"/>
        <v>0</v>
      </c>
      <c r="V126" s="306">
        <f t="shared" ca="1" si="32"/>
        <v>1.1128541053841232</v>
      </c>
      <c r="W126" s="304">
        <f t="shared" ca="1" si="33"/>
        <v>28.065003743705596</v>
      </c>
      <c r="Y126" s="314" t="str">
        <f t="shared" ca="1" si="51"/>
        <v/>
      </c>
      <c r="Z126" s="315" t="str">
        <f t="shared" ca="1" si="52"/>
        <v/>
      </c>
      <c r="AA126" s="316" t="str">
        <f t="shared" ca="1" si="53"/>
        <v/>
      </c>
      <c r="AC126" s="310" t="e">
        <f t="shared" ca="1" si="54"/>
        <v>#N/A</v>
      </c>
      <c r="AD126" s="323" t="e">
        <f t="shared" ca="1" si="55"/>
        <v>#N/A</v>
      </c>
      <c r="AE126" s="324">
        <f t="shared" ca="1" si="34"/>
        <v>959.39172900141659</v>
      </c>
      <c r="AG126" s="306">
        <f t="shared" ca="1" si="56"/>
        <v>-15.393308124943417</v>
      </c>
      <c r="AH126" s="304">
        <f t="shared" ca="1" si="57"/>
        <v>-5.7156459888600146</v>
      </c>
    </row>
    <row r="127" spans="1:34" x14ac:dyDescent="0.2">
      <c r="A127" s="347">
        <f t="shared" ca="1" si="35"/>
        <v>0.1</v>
      </c>
      <c r="B127" s="304">
        <f t="shared" ca="1" si="36"/>
        <v>7.8999999999999702</v>
      </c>
      <c r="D127" s="306">
        <f t="shared" ca="1" si="37"/>
        <v>-0.91350358246795327</v>
      </c>
      <c r="E127" s="307">
        <f t="shared" ca="1" si="38"/>
        <v>-15.255252726672083</v>
      </c>
      <c r="F127" s="304">
        <f t="shared" ca="1" si="39"/>
        <v>15.282579119697624</v>
      </c>
      <c r="G127" s="306">
        <f t="shared" ca="1" si="40"/>
        <v>14.902976611578385</v>
      </c>
      <c r="H127" s="307">
        <f t="shared" ca="1" si="41"/>
        <v>87.853324886267529</v>
      </c>
      <c r="I127" s="304">
        <f t="shared" ca="1" si="42"/>
        <v>89.108391330207084</v>
      </c>
      <c r="J127" s="306">
        <f t="shared" ca="1" si="43"/>
        <v>122.2278756077238</v>
      </c>
      <c r="K127" s="307">
        <f t="shared" ca="1" si="44"/>
        <v>968.25333775367676</v>
      </c>
      <c r="L127" s="304">
        <f t="shared" ca="1" si="29"/>
        <v>975.93759003673631</v>
      </c>
      <c r="M127" s="306">
        <f t="shared" ca="1" si="45"/>
        <v>1.4027611839499576</v>
      </c>
      <c r="N127" s="304">
        <f t="shared" ca="1" si="46"/>
        <v>80.37229550510709</v>
      </c>
      <c r="P127" s="310">
        <f t="shared" ca="1" si="47"/>
        <v>23</v>
      </c>
      <c r="Q127" s="304">
        <f t="shared" ca="1" si="48"/>
        <v>0</v>
      </c>
      <c r="R127" s="306">
        <f t="shared" ca="1" si="49"/>
        <v>0</v>
      </c>
      <c r="S127" s="307">
        <f t="shared" ca="1" si="50"/>
        <v>5.083000000000002</v>
      </c>
      <c r="T127" s="304">
        <f t="shared" ca="1" si="30"/>
        <v>49.86423000000002</v>
      </c>
      <c r="U127" s="311">
        <f t="shared" ca="1" si="31"/>
        <v>0</v>
      </c>
      <c r="V127" s="306">
        <f t="shared" ca="1" si="32"/>
        <v>1.1118660808659113</v>
      </c>
      <c r="W127" s="304">
        <f t="shared" ca="1" si="33"/>
        <v>27.107728481736391</v>
      </c>
      <c r="Y127" s="314" t="str">
        <f t="shared" ca="1" si="51"/>
        <v/>
      </c>
      <c r="Z127" s="315" t="str">
        <f t="shared" ca="1" si="52"/>
        <v/>
      </c>
      <c r="AA127" s="316" t="str">
        <f t="shared" ca="1" si="53"/>
        <v/>
      </c>
      <c r="AC127" s="310" t="e">
        <f t="shared" ca="1" si="54"/>
        <v>#N/A</v>
      </c>
      <c r="AD127" s="323" t="e">
        <f t="shared" ca="1" si="55"/>
        <v>#N/A</v>
      </c>
      <c r="AE127" s="324">
        <f t="shared" ca="1" si="34"/>
        <v>968.25333775367676</v>
      </c>
      <c r="AG127" s="306">
        <f t="shared" ca="1" si="56"/>
        <v>-15.196147686653019</v>
      </c>
      <c r="AH127" s="304">
        <f t="shared" ca="1" si="57"/>
        <v>-5.5213463985255924</v>
      </c>
    </row>
    <row r="128" spans="1:34" x14ac:dyDescent="0.2">
      <c r="A128" s="347">
        <f t="shared" ca="1" si="35"/>
        <v>0.1</v>
      </c>
      <c r="B128" s="304">
        <f t="shared" ca="1" si="36"/>
        <v>7.9999999999999698</v>
      </c>
      <c r="D128" s="306">
        <f t="shared" ca="1" si="37"/>
        <v>-0.89192314480013934</v>
      </c>
      <c r="E128" s="307">
        <f t="shared" ca="1" si="38"/>
        <v>-15.067903562220589</v>
      </c>
      <c r="F128" s="304">
        <f t="shared" ca="1" si="39"/>
        <v>15.094278540447373</v>
      </c>
      <c r="G128" s="306">
        <f t="shared" ca="1" si="40"/>
        <v>14.813784297098371</v>
      </c>
      <c r="H128" s="307">
        <f t="shared" ca="1" si="41"/>
        <v>86.346534530045474</v>
      </c>
      <c r="I128" s="304">
        <f t="shared" ca="1" si="42"/>
        <v>87.608060305826271</v>
      </c>
      <c r="J128" s="306">
        <f t="shared" ca="1" si="43"/>
        <v>123.71371365315764</v>
      </c>
      <c r="K128" s="307">
        <f t="shared" ca="1" si="44"/>
        <v>976.96333072449238</v>
      </c>
      <c r="L128" s="304">
        <f t="shared" ca="1" si="29"/>
        <v>984.76516618234893</v>
      </c>
      <c r="M128" s="306">
        <f t="shared" ca="1" si="45"/>
        <v>1.4008884347820683</v>
      </c>
      <c r="N128" s="304">
        <f t="shared" ca="1" si="46"/>
        <v>80.264994881700389</v>
      </c>
      <c r="P128" s="310">
        <f t="shared" ca="1" si="47"/>
        <v>23</v>
      </c>
      <c r="Q128" s="304">
        <f t="shared" ca="1" si="48"/>
        <v>0</v>
      </c>
      <c r="R128" s="306">
        <f t="shared" ca="1" si="49"/>
        <v>0</v>
      </c>
      <c r="S128" s="307">
        <f t="shared" ca="1" si="50"/>
        <v>5.083000000000002</v>
      </c>
      <c r="T128" s="304">
        <f t="shared" ca="1" si="30"/>
        <v>49.86423000000002</v>
      </c>
      <c r="U128" s="311">
        <f t="shared" ca="1" si="31"/>
        <v>0</v>
      </c>
      <c r="V128" s="306">
        <f t="shared" ca="1" si="32"/>
        <v>1.1108957742101209</v>
      </c>
      <c r="W128" s="304">
        <f t="shared" ca="1" si="33"/>
        <v>26.179713109101879</v>
      </c>
      <c r="Y128" s="314" t="str">
        <f t="shared" ca="1" si="51"/>
        <v/>
      </c>
      <c r="Z128" s="315" t="str">
        <f t="shared" ca="1" si="52"/>
        <v/>
      </c>
      <c r="AA128" s="316" t="str">
        <f t="shared" ca="1" si="53"/>
        <v/>
      </c>
      <c r="AC128" s="310">
        <f t="shared" ca="1" si="54"/>
        <v>7.9999999999999698</v>
      </c>
      <c r="AD128" s="323">
        <f t="shared" ca="1" si="55"/>
        <v>123.71371365315764</v>
      </c>
      <c r="AE128" s="324">
        <f t="shared" ca="1" si="34"/>
        <v>976.96333072449238</v>
      </c>
      <c r="AG128" s="306">
        <f t="shared" ca="1" si="56"/>
        <v>-15.00484653368153</v>
      </c>
      <c r="AH128" s="304">
        <f t="shared" ca="1" si="57"/>
        <v>-5.3330176041189024</v>
      </c>
    </row>
    <row r="129" spans="1:34" x14ac:dyDescent="0.2">
      <c r="A129" s="347">
        <f t="shared" ca="1" si="35"/>
        <v>0.1</v>
      </c>
      <c r="B129" s="304">
        <f t="shared" ca="1" si="36"/>
        <v>8.0999999999999694</v>
      </c>
      <c r="D129" s="306">
        <f t="shared" ca="1" si="37"/>
        <v>-0.87089686062563809</v>
      </c>
      <c r="E129" s="307">
        <f t="shared" ca="1" si="38"/>
        <v>-14.886280600551835</v>
      </c>
      <c r="F129" s="304">
        <f t="shared" ca="1" si="39"/>
        <v>14.911734019228398</v>
      </c>
      <c r="G129" s="306">
        <f t="shared" ca="1" si="40"/>
        <v>14.726694611035807</v>
      </c>
      <c r="H129" s="307">
        <f t="shared" ca="1" si="41"/>
        <v>84.857906469990297</v>
      </c>
      <c r="I129" s="304">
        <f t="shared" ca="1" si="42"/>
        <v>86.126301584570157</v>
      </c>
      <c r="J129" s="306">
        <f t="shared" ca="1" si="43"/>
        <v>125.19073759856435</v>
      </c>
      <c r="K129" s="307">
        <f t="shared" ca="1" si="44"/>
        <v>985.52355277449419</v>
      </c>
      <c r="L129" s="304">
        <f t="shared" ca="1" si="29"/>
        <v>993.44320112109779</v>
      </c>
      <c r="M129" s="306">
        <f t="shared" ca="1" si="45"/>
        <v>1.3989624385668844</v>
      </c>
      <c r="N129" s="304">
        <f t="shared" ca="1" si="46"/>
        <v>80.154643427212179</v>
      </c>
      <c r="P129" s="310">
        <f t="shared" ca="1" si="47"/>
        <v>23</v>
      </c>
      <c r="Q129" s="304">
        <f t="shared" ca="1" si="48"/>
        <v>0</v>
      </c>
      <c r="R129" s="306">
        <f t="shared" ca="1" si="49"/>
        <v>0</v>
      </c>
      <c r="S129" s="307">
        <f t="shared" ca="1" si="50"/>
        <v>5.083000000000002</v>
      </c>
      <c r="T129" s="304">
        <f t="shared" ca="1" si="30"/>
        <v>49.86423000000002</v>
      </c>
      <c r="U129" s="311">
        <f t="shared" ca="1" si="31"/>
        <v>0</v>
      </c>
      <c r="V129" s="306">
        <f t="shared" ca="1" si="32"/>
        <v>1.1099429370572798</v>
      </c>
      <c r="W129" s="304">
        <f t="shared" ca="1" si="33"/>
        <v>25.279919515550915</v>
      </c>
      <c r="Y129" s="314" t="str">
        <f t="shared" ca="1" si="51"/>
        <v/>
      </c>
      <c r="Z129" s="315" t="str">
        <f t="shared" ca="1" si="52"/>
        <v/>
      </c>
      <c r="AA129" s="316" t="str">
        <f t="shared" ca="1" si="53"/>
        <v/>
      </c>
      <c r="AC129" s="310" t="e">
        <f t="shared" ca="1" si="54"/>
        <v>#N/A</v>
      </c>
      <c r="AD129" s="323" t="e">
        <f t="shared" ca="1" si="55"/>
        <v>#N/A</v>
      </c>
      <c r="AE129" s="324">
        <f t="shared" ca="1" si="34"/>
        <v>985.52355277449419</v>
      </c>
      <c r="AG129" s="306">
        <f t="shared" ca="1" si="56"/>
        <v>-14.819184623032715</v>
      </c>
      <c r="AH129" s="304">
        <f t="shared" ca="1" si="57"/>
        <v>-5.1504452309860058</v>
      </c>
    </row>
    <row r="130" spans="1:34" x14ac:dyDescent="0.2">
      <c r="A130" s="347">
        <f t="shared" ca="1" si="35"/>
        <v>0.1</v>
      </c>
      <c r="B130" s="304">
        <f t="shared" ca="1" si="36"/>
        <v>8.1999999999999691</v>
      </c>
      <c r="D130" s="306">
        <f t="shared" ca="1" si="37"/>
        <v>-0.85040354102407134</v>
      </c>
      <c r="E130" s="307">
        <f t="shared" ca="1" si="38"/>
        <v>-14.710180661850067</v>
      </c>
      <c r="F130" s="304">
        <f t="shared" ca="1" si="39"/>
        <v>14.734741303696309</v>
      </c>
      <c r="G130" s="306">
        <f t="shared" ca="1" si="40"/>
        <v>14.6416542569334</v>
      </c>
      <c r="H130" s="307">
        <f t="shared" ca="1" si="41"/>
        <v>83.386888403805287</v>
      </c>
      <c r="I130" s="304">
        <f t="shared" ca="1" si="42"/>
        <v>84.662572586995324</v>
      </c>
      <c r="J130" s="306">
        <f t="shared" ca="1" si="43"/>
        <v>126.65915504196282</v>
      </c>
      <c r="K130" s="307">
        <f t="shared" ca="1" si="44"/>
        <v>993.93579251818392</v>
      </c>
      <c r="L130" s="304">
        <f t="shared" ca="1" si="29"/>
        <v>1001.9735032448185</v>
      </c>
      <c r="M130" s="306">
        <f t="shared" ca="1" si="45"/>
        <v>1.396981151917063</v>
      </c>
      <c r="N130" s="304">
        <f t="shared" ca="1" si="46"/>
        <v>80.041124064171797</v>
      </c>
      <c r="P130" s="310">
        <f t="shared" ca="1" si="47"/>
        <v>23</v>
      </c>
      <c r="Q130" s="304">
        <f t="shared" ca="1" si="48"/>
        <v>0</v>
      </c>
      <c r="R130" s="306">
        <f t="shared" ca="1" si="49"/>
        <v>0</v>
      </c>
      <c r="S130" s="307">
        <f t="shared" ca="1" si="50"/>
        <v>5.083000000000002</v>
      </c>
      <c r="T130" s="304">
        <f t="shared" ca="1" si="30"/>
        <v>49.86423000000002</v>
      </c>
      <c r="U130" s="311">
        <f t="shared" ca="1" si="31"/>
        <v>0</v>
      </c>
      <c r="V130" s="306">
        <f t="shared" ca="1" si="32"/>
        <v>1.1090073287955191</v>
      </c>
      <c r="W130" s="304">
        <f t="shared" ca="1" si="33"/>
        <v>24.407358295626306</v>
      </c>
      <c r="Y130" s="314" t="str">
        <f t="shared" ca="1" si="51"/>
        <v/>
      </c>
      <c r="Z130" s="315" t="str">
        <f t="shared" ca="1" si="52"/>
        <v/>
      </c>
      <c r="AA130" s="316" t="str">
        <f t="shared" ca="1" si="53"/>
        <v/>
      </c>
      <c r="AC130" s="310" t="e">
        <f t="shared" ca="1" si="54"/>
        <v>#N/A</v>
      </c>
      <c r="AD130" s="323" t="e">
        <f t="shared" ca="1" si="55"/>
        <v>#N/A</v>
      </c>
      <c r="AE130" s="324">
        <f t="shared" ca="1" si="34"/>
        <v>993.93579251818392</v>
      </c>
      <c r="AG130" s="306">
        <f t="shared" ca="1" si="56"/>
        <v>-14.638951688488786</v>
      </c>
      <c r="AH130" s="304">
        <f t="shared" ca="1" si="57"/>
        <v>-4.9734250473245929</v>
      </c>
    </row>
    <row r="131" spans="1:34" x14ac:dyDescent="0.2">
      <c r="A131" s="347">
        <f t="shared" ca="1" si="35"/>
        <v>0.1</v>
      </c>
      <c r="B131" s="304">
        <f t="shared" ca="1" si="36"/>
        <v>8.2999999999999687</v>
      </c>
      <c r="D131" s="306">
        <f t="shared" ca="1" si="37"/>
        <v>-0.83042296948649885</v>
      </c>
      <c r="E131" s="307">
        <f t="shared" ca="1" si="38"/>
        <v>-14.539410097341726</v>
      </c>
      <c r="F131" s="304">
        <f t="shared" ca="1" si="39"/>
        <v>14.563105722576257</v>
      </c>
      <c r="G131" s="306">
        <f t="shared" ca="1" si="40"/>
        <v>14.55861195998475</v>
      </c>
      <c r="H131" s="307">
        <f t="shared" ca="1" si="41"/>
        <v>81.932947394071121</v>
      </c>
      <c r="I131" s="304">
        <f t="shared" ca="1" si="42"/>
        <v>83.216350862562081</v>
      </c>
      <c r="J131" s="306">
        <f t="shared" ca="1" si="43"/>
        <v>128.11916835280871</v>
      </c>
      <c r="K131" s="307">
        <f t="shared" ca="1" si="44"/>
        <v>1002.2017843080778</v>
      </c>
      <c r="L131" s="304">
        <f t="shared" ca="1" si="29"/>
        <v>1010.3578265989283</v>
      </c>
      <c r="M131" s="306">
        <f t="shared" ca="1" si="45"/>
        <v>1.3949424237316306</v>
      </c>
      <c r="N131" s="304">
        <f t="shared" ca="1" si="46"/>
        <v>79.924313543572154</v>
      </c>
      <c r="P131" s="310">
        <f t="shared" ca="1" si="47"/>
        <v>23</v>
      </c>
      <c r="Q131" s="304">
        <f t="shared" ca="1" si="48"/>
        <v>0</v>
      </c>
      <c r="R131" s="306">
        <f t="shared" ca="1" si="49"/>
        <v>0</v>
      </c>
      <c r="S131" s="307">
        <f t="shared" ca="1" si="50"/>
        <v>5.083000000000002</v>
      </c>
      <c r="T131" s="304">
        <f t="shared" ca="1" si="30"/>
        <v>49.86423000000002</v>
      </c>
      <c r="U131" s="311">
        <f t="shared" ca="1" si="31"/>
        <v>0</v>
      </c>
      <c r="V131" s="306">
        <f t="shared" ca="1" si="32"/>
        <v>1.1080887162797686</v>
      </c>
      <c r="W131" s="304">
        <f t="shared" ca="1" si="33"/>
        <v>23.561086081912254</v>
      </c>
      <c r="Y131" s="314" t="str">
        <f t="shared" ca="1" si="51"/>
        <v/>
      </c>
      <c r="Z131" s="315" t="str">
        <f t="shared" ca="1" si="52"/>
        <v/>
      </c>
      <c r="AA131" s="316" t="str">
        <f t="shared" ca="1" si="53"/>
        <v/>
      </c>
      <c r="AC131" s="310" t="e">
        <f t="shared" ca="1" si="54"/>
        <v>#N/A</v>
      </c>
      <c r="AD131" s="323" t="e">
        <f t="shared" ca="1" si="55"/>
        <v>#N/A</v>
      </c>
      <c r="AE131" s="324">
        <f t="shared" ca="1" si="34"/>
        <v>1002.2017843080778</v>
      </c>
      <c r="AG131" s="306">
        <f t="shared" ca="1" si="56"/>
        <v>-14.463946651185633</v>
      </c>
      <c r="AH131" s="304">
        <f t="shared" ca="1" si="57"/>
        <v>-4.8017624032316144</v>
      </c>
    </row>
    <row r="132" spans="1:34" x14ac:dyDescent="0.2">
      <c r="A132" s="347">
        <f t="shared" ca="1" si="35"/>
        <v>0.1</v>
      </c>
      <c r="B132" s="304">
        <f t="shared" ca="1" si="36"/>
        <v>8.3999999999999684</v>
      </c>
      <c r="D132" s="306">
        <f t="shared" ca="1" si="37"/>
        <v>-0.8109358485221716</v>
      </c>
      <c r="E132" s="307">
        <f t="shared" ca="1" si="38"/>
        <v>-14.373784267315767</v>
      </c>
      <c r="F132" s="304">
        <f t="shared" ca="1" si="39"/>
        <v>14.396641660948314</v>
      </c>
      <c r="G132" s="306">
        <f t="shared" ca="1" si="40"/>
        <v>14.477518375132533</v>
      </c>
      <c r="H132" s="307">
        <f t="shared" ca="1" si="41"/>
        <v>80.495568967339551</v>
      </c>
      <c r="I132" s="304">
        <f t="shared" ca="1" si="42"/>
        <v>81.787133228143034</v>
      </c>
      <c r="J132" s="306">
        <f t="shared" ca="1" si="43"/>
        <v>129.57097486956457</v>
      </c>
      <c r="K132" s="307">
        <f t="shared" ca="1" si="44"/>
        <v>1010.3232101261483</v>
      </c>
      <c r="L132" s="304">
        <f t="shared" ref="L132:L195" ca="1" si="58">SQRT(pos_x^2+pos_z^2)</f>
        <v>1018.5978727880077</v>
      </c>
      <c r="M132" s="306">
        <f t="shared" ca="1" si="45"/>
        <v>1.3928439881410803</v>
      </c>
      <c r="N132" s="304">
        <f t="shared" ca="1" si="46"/>
        <v>79.804082040653583</v>
      </c>
      <c r="P132" s="310">
        <f t="shared" ca="1" si="47"/>
        <v>23</v>
      </c>
      <c r="Q132" s="304">
        <f t="shared" ca="1" si="48"/>
        <v>0</v>
      </c>
      <c r="R132" s="306">
        <f t="shared" ca="1" si="49"/>
        <v>0</v>
      </c>
      <c r="S132" s="307">
        <f t="shared" ca="1" si="50"/>
        <v>5.083000000000002</v>
      </c>
      <c r="T132" s="304">
        <f t="shared" ref="T132:T195" ca="1" si="59">m*g</f>
        <v>49.86423000000002</v>
      </c>
      <c r="U132" s="311">
        <f t="shared" ref="U132:U195" ca="1" si="60">IF(pos_xz&lt;L_rampe,Poids*COS(Beta),0)</f>
        <v>0</v>
      </c>
      <c r="V132" s="306">
        <f t="shared" ref="V132:V195" ca="1" si="61">Rho_moyen*(20000-Alt_rampe-pos_z)/(20000+Alt_rampe+pos_z)</f>
        <v>1.1071868735643213</v>
      </c>
      <c r="W132" s="304">
        <f t="shared" ref="W132:W195" ca="1" si="62">1/2*Rho*Sref*Cx*vit_xz^2</f>
        <v>22.740203049335101</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1010.3232101261483</v>
      </c>
      <c r="AG132" s="306">
        <f t="shared" ca="1" si="56"/>
        <v>-14.29397706389841</v>
      </c>
      <c r="AH132" s="304">
        <f t="shared" ca="1" si="57"/>
        <v>-4.6352717060618227</v>
      </c>
    </row>
    <row r="133" spans="1:34" x14ac:dyDescent="0.2">
      <c r="A133" s="347">
        <f t="shared" ref="A133:A196" ca="1" si="64">IF(B132+0.01&lt;=T_ini+ROUNDUP(Temps_fin_propu,0), 0.01, IF(K132&gt;0, 0.1, 0.0001))</f>
        <v>0.1</v>
      </c>
      <c r="B133" s="304">
        <f t="shared" ref="B133:B196" ca="1" si="65">B132+pas</f>
        <v>8.499999999999968</v>
      </c>
      <c r="D133" s="306">
        <f t="shared" ref="D133:D196" ca="1" si="66">IF(AND(L132&lt;L_rampe,Poussee&lt;Poids*SIN(M132)),0,(-W132+Poussee)/m*COS(M132)-U132/m*SIN(M132))</f>
        <v>-0.79192374971742041</v>
      </c>
      <c r="E133" s="307">
        <f t="shared" ref="E133:E196" ca="1" si="67">IF(AND(L132&lt;L_rampe,Poussee&lt;Poids*SIN(M132)),0,(-W132+Poussee)/m*SIN(M132)+U132/m*COS(M132)-Poids/m)</f>
        <v>-14.213127052613336</v>
      </c>
      <c r="F133" s="304">
        <f t="shared" ref="F133:F196" ca="1" si="68">SQRT(acc_x^2+acc_z^2)</f>
        <v>14.235172069177651</v>
      </c>
      <c r="G133" s="306">
        <f t="shared" ref="G133:G196" ca="1" si="69">G132+acc_x*pas</f>
        <v>14.398326000160791</v>
      </c>
      <c r="H133" s="307">
        <f t="shared" ref="H133:H196" ca="1" si="70">H132+acc_z*pas</f>
        <v>79.074256262078222</v>
      </c>
      <c r="I133" s="304">
        <f t="shared" ref="I133:I196" ca="1" si="71">SQRT(vit_x^2+vit_z^2)</f>
        <v>80.374434959181656</v>
      </c>
      <c r="J133" s="306">
        <f t="shared" ref="J133:J196" ca="1" si="72">J132+0.5*(vit_x+G132)*pas*(K132&gt;=0)</f>
        <v>131.01476708832922</v>
      </c>
      <c r="K133" s="307">
        <f t="shared" ref="K133:K196" ca="1" si="73">K132+0.5*(vit_z+H132)*pas</f>
        <v>1018.3017013876192</v>
      </c>
      <c r="L133" s="304">
        <f t="shared" ca="1" si="58"/>
        <v>1026.6952927934019</v>
      </c>
      <c r="M133" s="306">
        <f t="shared" ref="M133:M196" ca="1" si="74">IF(AND(L132&gt;L_rampe,G133&gt;0),ATAN2(G133,H133),$M$4)</f>
        <v>1.3906834568950943</v>
      </c>
      <c r="N133" s="304">
        <f t="shared" ref="N133:N196" ca="1" si="75">DEGREES(Beta)</f>
        <v>79.680292718752455</v>
      </c>
      <c r="P133" s="310">
        <f t="shared" ref="P133:P196" ca="1" si="76">MATCH(t-pas/2-T_ini,CdP_t)</f>
        <v>23</v>
      </c>
      <c r="Q133" s="304">
        <f t="shared" ref="Q133:Q196" ca="1" si="77">(INDEX(CdP,2,i_P+1)-INDEX(CdP,2,i_P+0))/(INDEX(CdP,1,i_P+1)-INDEX(CdP,1,i_P+0))*(t-pas/2-T_ini-INDEX(CdP,1,i_P+0))+INDEX(CdP,2,i_P+0)</f>
        <v>0</v>
      </c>
      <c r="R133" s="306">
        <f t="shared" ref="R133:R196" ca="1" si="78">Poussee/(g*ISP)</f>
        <v>0</v>
      </c>
      <c r="S133" s="307">
        <f t="shared" ref="S133:S196" ca="1" si="79">S132-Débit*pas</f>
        <v>5.083000000000002</v>
      </c>
      <c r="T133" s="304">
        <f t="shared" ca="1" si="59"/>
        <v>49.86423000000002</v>
      </c>
      <c r="U133" s="311">
        <f t="shared" ca="1" si="60"/>
        <v>0</v>
      </c>
      <c r="V133" s="306">
        <f t="shared" ca="1" si="61"/>
        <v>1.1063015816480093</v>
      </c>
      <c r="W133" s="304">
        <f t="shared" ca="1" si="62"/>
        <v>21.943850578109039</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1018.3017013876192</v>
      </c>
      <c r="AG133" s="306">
        <f t="shared" ref="AG133:AG196" ca="1" si="85">IF(AND(L132&lt;L_rampe,Poussee&lt;Poids*SIN(M132)),0,(-W132+Poussee)/m-Poids*SIN(M132)/m)</f>
        <v>-14.128858586105878</v>
      </c>
      <c r="AH133" s="304">
        <f t="shared" ref="AH133:AH196" ca="1" si="86">IF(AND(L132&lt;L_rampe,Poussee&lt;Poids*SIN(M132)), g*SIN(M132), (-W132+Poussee)/m)</f>
        <v>-4.4737759294383421</v>
      </c>
    </row>
    <row r="134" spans="1:34" x14ac:dyDescent="0.2">
      <c r="A134" s="347">
        <f t="shared" ca="1" si="64"/>
        <v>0.1</v>
      </c>
      <c r="B134" s="304">
        <f t="shared" ca="1" si="65"/>
        <v>8.5999999999999677</v>
      </c>
      <c r="D134" s="306">
        <f t="shared" ca="1" si="66"/>
        <v>-0.77336906699982955</v>
      </c>
      <c r="E134" s="307">
        <f t="shared" ca="1" si="67"/>
        <v>-14.057270397157692</v>
      </c>
      <c r="F134" s="304">
        <f t="shared" ca="1" si="68"/>
        <v>14.078528003047698</v>
      </c>
      <c r="G134" s="306">
        <f t="shared" ca="1" si="69"/>
        <v>14.320989093460808</v>
      </c>
      <c r="H134" s="307">
        <f t="shared" ca="1" si="70"/>
        <v>77.668529222362451</v>
      </c>
      <c r="I134" s="304">
        <f t="shared" ca="1" si="71"/>
        <v>78.977789030714149</v>
      </c>
      <c r="J134" s="306">
        <f t="shared" ca="1" si="72"/>
        <v>132.45073284301031</v>
      </c>
      <c r="K134" s="307">
        <f t="shared" ca="1" si="73"/>
        <v>1026.1388406618412</v>
      </c>
      <c r="L134" s="304">
        <f t="shared" ca="1" si="58"/>
        <v>1034.651688707595</v>
      </c>
      <c r="M134" s="306">
        <f t="shared" ca="1" si="74"/>
        <v>1.3884583111414901</v>
      </c>
      <c r="N134" s="304">
        <f t="shared" ca="1" si="75"/>
        <v>79.552801258269469</v>
      </c>
      <c r="P134" s="310">
        <f t="shared" ca="1" si="76"/>
        <v>23</v>
      </c>
      <c r="Q134" s="304">
        <f t="shared" ca="1" si="77"/>
        <v>0</v>
      </c>
      <c r="R134" s="306">
        <f t="shared" ca="1" si="78"/>
        <v>0</v>
      </c>
      <c r="S134" s="307">
        <f t="shared" ca="1" si="79"/>
        <v>5.083000000000002</v>
      </c>
      <c r="T134" s="304">
        <f t="shared" ca="1" si="59"/>
        <v>49.86423000000002</v>
      </c>
      <c r="U134" s="311">
        <f t="shared" ca="1" si="60"/>
        <v>0</v>
      </c>
      <c r="V134" s="306">
        <f t="shared" ca="1" si="61"/>
        <v>1.1054326282313098</v>
      </c>
      <c r="W134" s="304">
        <f t="shared" ca="1" si="62"/>
        <v>21.171209063926362</v>
      </c>
      <c r="Y134" s="314" t="str">
        <f t="shared" ca="1" si="80"/>
        <v/>
      </c>
      <c r="Z134" s="315" t="str">
        <f t="shared" ca="1" si="81"/>
        <v/>
      </c>
      <c r="AA134" s="316" t="str">
        <f t="shared" ca="1" si="82"/>
        <v/>
      </c>
      <c r="AC134" s="310" t="e">
        <f t="shared" ca="1" si="83"/>
        <v>#N/A</v>
      </c>
      <c r="AD134" s="323" t="e">
        <f t="shared" ca="1" si="84"/>
        <v>#N/A</v>
      </c>
      <c r="AE134" s="324">
        <f t="shared" ca="1" si="63"/>
        <v>1026.1388406618412</v>
      </c>
      <c r="AG134" s="306">
        <f t="shared" ca="1" si="85"/>
        <v>-13.968414487087152</v>
      </c>
      <c r="AH134" s="304">
        <f t="shared" ca="1" si="86"/>
        <v>-4.3171061534741355</v>
      </c>
    </row>
    <row r="135" spans="1:34" x14ac:dyDescent="0.2">
      <c r="A135" s="347">
        <f t="shared" ca="1" si="64"/>
        <v>0.1</v>
      </c>
      <c r="B135" s="304">
        <f t="shared" ca="1" si="65"/>
        <v>8.6999999999999673</v>
      </c>
      <c r="D135" s="306">
        <f t="shared" ca="1" si="66"/>
        <v>-0.75525497288138854</v>
      </c>
      <c r="E135" s="307">
        <f t="shared" ca="1" si="67"/>
        <v>-13.906053879292287</v>
      </c>
      <c r="F135" s="304">
        <f t="shared" ca="1" si="68"/>
        <v>13.926548192852461</v>
      </c>
      <c r="G135" s="306">
        <f t="shared" ca="1" si="69"/>
        <v>14.245463596172669</v>
      </c>
      <c r="H135" s="307">
        <f t="shared" ca="1" si="70"/>
        <v>76.277923834433224</v>
      </c>
      <c r="I135" s="304">
        <f t="shared" ca="1" si="71"/>
        <v>77.596745405728697</v>
      </c>
      <c r="J135" s="306">
        <f t="shared" ca="1" si="72"/>
        <v>133.87905547749199</v>
      </c>
      <c r="K135" s="307">
        <f t="shared" ca="1" si="73"/>
        <v>1033.836163314681</v>
      </c>
      <c r="L135" s="304">
        <f t="shared" ca="1" si="58"/>
        <v>1042.4686153898185</v>
      </c>
      <c r="M135" s="306">
        <f t="shared" ca="1" si="74"/>
        <v>1.3861658925395857</v>
      </c>
      <c r="N135" s="304">
        <f t="shared" ca="1" si="75"/>
        <v>79.42145534750307</v>
      </c>
      <c r="P135" s="310">
        <f t="shared" ca="1" si="76"/>
        <v>23</v>
      </c>
      <c r="Q135" s="304">
        <f t="shared" ca="1" si="77"/>
        <v>0</v>
      </c>
      <c r="R135" s="306">
        <f t="shared" ca="1" si="78"/>
        <v>0</v>
      </c>
      <c r="S135" s="307">
        <f t="shared" ca="1" si="79"/>
        <v>5.083000000000002</v>
      </c>
      <c r="T135" s="304">
        <f t="shared" ca="1" si="59"/>
        <v>49.86423000000002</v>
      </c>
      <c r="U135" s="311">
        <f t="shared" ca="1" si="60"/>
        <v>0</v>
      </c>
      <c r="V135" s="306">
        <f t="shared" ca="1" si="61"/>
        <v>1.1045798074847317</v>
      </c>
      <c r="W135" s="304">
        <f t="shared" ca="1" si="62"/>
        <v>20.42149586490854</v>
      </c>
      <c r="Y135" s="314" t="str">
        <f t="shared" ca="1" si="80"/>
        <v/>
      </c>
      <c r="Z135" s="315" t="str">
        <f t="shared" ca="1" si="81"/>
        <v/>
      </c>
      <c r="AA135" s="316" t="str">
        <f t="shared" ca="1" si="82"/>
        <v/>
      </c>
      <c r="AC135" s="310" t="e">
        <f t="shared" ca="1" si="83"/>
        <v>#N/A</v>
      </c>
      <c r="AD135" s="323" t="e">
        <f t="shared" ca="1" si="84"/>
        <v>#N/A</v>
      </c>
      <c r="AE135" s="324">
        <f t="shared" ca="1" si="63"/>
        <v>1033.836163314681</v>
      </c>
      <c r="AG135" s="306">
        <f t="shared" ca="1" si="85"/>
        <v>-13.812475174466297</v>
      </c>
      <c r="AH135" s="304">
        <f t="shared" ca="1" si="86"/>
        <v>-4.1651011339615094</v>
      </c>
    </row>
    <row r="136" spans="1:34" x14ac:dyDescent="0.2">
      <c r="A136" s="347">
        <f t="shared" ca="1" si="64"/>
        <v>0.1</v>
      </c>
      <c r="B136" s="304">
        <f t="shared" ca="1" si="65"/>
        <v>8.799999999999967</v>
      </c>
      <c r="D136" s="306">
        <f t="shared" ca="1" si="66"/>
        <v>-0.73756537747291506</v>
      </c>
      <c r="E136" s="307">
        <f t="shared" ca="1" si="67"/>
        <v>-13.759324309874296</v>
      </c>
      <c r="F136" s="304">
        <f t="shared" ca="1" si="68"/>
        <v>13.779078639384585</v>
      </c>
      <c r="G136" s="306">
        <f t="shared" ca="1" si="69"/>
        <v>14.171707058425378</v>
      </c>
      <c r="H136" s="307">
        <f t="shared" ca="1" si="70"/>
        <v>74.901991403445791</v>
      </c>
      <c r="I136" s="304">
        <f t="shared" ca="1" si="71"/>
        <v>76.230870368582899</v>
      </c>
      <c r="J136" s="306">
        <f t="shared" ca="1" si="72"/>
        <v>135.2999140102219</v>
      </c>
      <c r="K136" s="307">
        <f t="shared" ca="1" si="73"/>
        <v>1041.3951590765751</v>
      </c>
      <c r="L136" s="304">
        <f t="shared" ca="1" si="58"/>
        <v>1050.1475820470657</v>
      </c>
      <c r="M136" s="306">
        <f t="shared" ca="1" si="74"/>
        <v>1.3838033936451033</v>
      </c>
      <c r="N136" s="304">
        <f t="shared" ca="1" si="75"/>
        <v>79.286094131744903</v>
      </c>
      <c r="P136" s="310">
        <f t="shared" ca="1" si="76"/>
        <v>23</v>
      </c>
      <c r="Q136" s="304">
        <f t="shared" ca="1" si="77"/>
        <v>0</v>
      </c>
      <c r="R136" s="306">
        <f t="shared" ca="1" si="78"/>
        <v>0</v>
      </c>
      <c r="S136" s="307">
        <f t="shared" ca="1" si="79"/>
        <v>5.083000000000002</v>
      </c>
      <c r="T136" s="304">
        <f t="shared" ca="1" si="59"/>
        <v>49.86423000000002</v>
      </c>
      <c r="U136" s="311">
        <f t="shared" ca="1" si="60"/>
        <v>0</v>
      </c>
      <c r="V136" s="306">
        <f t="shared" ca="1" si="61"/>
        <v>1.1037429198278703</v>
      </c>
      <c r="W136" s="304">
        <f t="shared" ca="1" si="62"/>
        <v>19.693963375670428</v>
      </c>
      <c r="Y136" s="314" t="str">
        <f t="shared" ca="1" si="80"/>
        <v/>
      </c>
      <c r="Z136" s="315" t="str">
        <f t="shared" ca="1" si="81"/>
        <v/>
      </c>
      <c r="AA136" s="316" t="str">
        <f t="shared" ca="1" si="82"/>
        <v/>
      </c>
      <c r="AC136" s="310" t="e">
        <f t="shared" ca="1" si="83"/>
        <v>#N/A</v>
      </c>
      <c r="AD136" s="323" t="e">
        <f t="shared" ca="1" si="84"/>
        <v>#N/A</v>
      </c>
      <c r="AE136" s="324">
        <f t="shared" ca="1" si="63"/>
        <v>1041.3951590765751</v>
      </c>
      <c r="AG136" s="306">
        <f t="shared" ca="1" si="85"/>
        <v>-13.660877745758985</v>
      </c>
      <c r="AH136" s="304">
        <f t="shared" ca="1" si="86"/>
        <v>-4.017606898467152</v>
      </c>
    </row>
    <row r="137" spans="1:34" x14ac:dyDescent="0.2">
      <c r="A137" s="347">
        <f t="shared" ca="1" si="64"/>
        <v>0.1</v>
      </c>
      <c r="B137" s="304">
        <f t="shared" ca="1" si="65"/>
        <v>8.8999999999999666</v>
      </c>
      <c r="D137" s="306">
        <f t="shared" ca="1" si="66"/>
        <v>-0.72028489007919627</v>
      </c>
      <c r="E137" s="307">
        <f t="shared" ca="1" si="67"/>
        <v>-13.616935355234357</v>
      </c>
      <c r="F137" s="304">
        <f t="shared" ca="1" si="68"/>
        <v>13.635972234919953</v>
      </c>
      <c r="G137" s="306">
        <f t="shared" ca="1" si="69"/>
        <v>14.099678569417458</v>
      </c>
      <c r="H137" s="307">
        <f t="shared" ca="1" si="70"/>
        <v>73.540297867922362</v>
      </c>
      <c r="I137" s="304">
        <f t="shared" ca="1" si="71"/>
        <v>74.879745901436095</v>
      </c>
      <c r="J137" s="306">
        <f t="shared" ca="1" si="72"/>
        <v>136.71348329161404</v>
      </c>
      <c r="K137" s="307">
        <f t="shared" ca="1" si="73"/>
        <v>1048.8172735401436</v>
      </c>
      <c r="L137" s="304">
        <f t="shared" ca="1" si="58"/>
        <v>1057.6900537444355</v>
      </c>
      <c r="M137" s="306">
        <f t="shared" ca="1" si="74"/>
        <v>1.3813678474969626</v>
      </c>
      <c r="N137" s="304">
        <f t="shared" ca="1" si="75"/>
        <v>79.146547616647098</v>
      </c>
      <c r="P137" s="310">
        <f t="shared" ca="1" si="76"/>
        <v>23</v>
      </c>
      <c r="Q137" s="304">
        <f t="shared" ca="1" si="77"/>
        <v>0</v>
      </c>
      <c r="R137" s="306">
        <f t="shared" ca="1" si="78"/>
        <v>0</v>
      </c>
      <c r="S137" s="307">
        <f t="shared" ca="1" si="79"/>
        <v>5.083000000000002</v>
      </c>
      <c r="T137" s="304">
        <f t="shared" ca="1" si="59"/>
        <v>49.86423000000002</v>
      </c>
      <c r="U137" s="311">
        <f t="shared" ca="1" si="60"/>
        <v>0</v>
      </c>
      <c r="V137" s="306">
        <f t="shared" ca="1" si="61"/>
        <v>1.1029217717185695</v>
      </c>
      <c r="W137" s="304">
        <f t="shared" ca="1" si="62"/>
        <v>18.987897219612393</v>
      </c>
      <c r="Y137" s="314" t="str">
        <f t="shared" ca="1" si="80"/>
        <v/>
      </c>
      <c r="Z137" s="315" t="str">
        <f t="shared" ca="1" si="81"/>
        <v/>
      </c>
      <c r="AA137" s="316" t="str">
        <f t="shared" ca="1" si="82"/>
        <v/>
      </c>
      <c r="AC137" s="310" t="e">
        <f t="shared" ca="1" si="83"/>
        <v>#N/A</v>
      </c>
      <c r="AD137" s="323" t="e">
        <f t="shared" ca="1" si="84"/>
        <v>#N/A</v>
      </c>
      <c r="AE137" s="324">
        <f t="shared" ca="1" si="63"/>
        <v>1048.8172735401436</v>
      </c>
      <c r="AG137" s="306">
        <f t="shared" ca="1" si="85"/>
        <v>-13.513465560592724</v>
      </c>
      <c r="AH137" s="304">
        <f t="shared" ca="1" si="86"/>
        <v>-3.8744763674346685</v>
      </c>
    </row>
    <row r="138" spans="1:34" x14ac:dyDescent="0.2">
      <c r="A138" s="347">
        <f t="shared" ca="1" si="64"/>
        <v>0.1</v>
      </c>
      <c r="B138" s="304">
        <f t="shared" ca="1" si="65"/>
        <v>8.9999999999999662</v>
      </c>
      <c r="D138" s="306">
        <f t="shared" ca="1" si="66"/>
        <v>-0.70339878319989879</v>
      </c>
      <c r="E138" s="307">
        <f t="shared" ca="1" si="67"/>
        <v>-13.478747183262342</v>
      </c>
      <c r="F138" s="304">
        <f t="shared" ca="1" si="68"/>
        <v>13.497088407449573</v>
      </c>
      <c r="G138" s="306">
        <f t="shared" ca="1" si="69"/>
        <v>14.029338691097468</v>
      </c>
      <c r="H138" s="307">
        <f t="shared" ca="1" si="70"/>
        <v>72.192423149596124</v>
      </c>
      <c r="I138" s="304">
        <f t="shared" ca="1" si="71"/>
        <v>73.542969101878569</v>
      </c>
      <c r="J138" s="306">
        <f t="shared" ca="1" si="72"/>
        <v>138.11993415463979</v>
      </c>
      <c r="K138" s="307">
        <f t="shared" ca="1" si="73"/>
        <v>1056.1039095910194</v>
      </c>
      <c r="L138" s="304">
        <f t="shared" ca="1" si="58"/>
        <v>1065.0974528484792</v>
      </c>
      <c r="M138" s="306">
        <f t="shared" ca="1" si="74"/>
        <v>1.3788561163286952</v>
      </c>
      <c r="N138" s="304">
        <f t="shared" ca="1" si="75"/>
        <v>79.002636021433915</v>
      </c>
      <c r="P138" s="310">
        <f t="shared" ca="1" si="76"/>
        <v>23</v>
      </c>
      <c r="Q138" s="304">
        <f t="shared" ca="1" si="77"/>
        <v>0</v>
      </c>
      <c r="R138" s="306">
        <f t="shared" ca="1" si="78"/>
        <v>0</v>
      </c>
      <c r="S138" s="307">
        <f t="shared" ca="1" si="79"/>
        <v>5.083000000000002</v>
      </c>
      <c r="T138" s="304">
        <f t="shared" ca="1" si="59"/>
        <v>49.86423000000002</v>
      </c>
      <c r="U138" s="311">
        <f t="shared" ca="1" si="60"/>
        <v>0</v>
      </c>
      <c r="V138" s="306">
        <f t="shared" ca="1" si="61"/>
        <v>1.1021161754516506</v>
      </c>
      <c r="W138" s="304">
        <f t="shared" ca="1" si="62"/>
        <v>18.302614551250706</v>
      </c>
      <c r="Y138" s="314" t="str">
        <f t="shared" ca="1" si="80"/>
        <v/>
      </c>
      <c r="Z138" s="315" t="str">
        <f t="shared" ca="1" si="81"/>
        <v/>
      </c>
      <c r="AA138" s="316" t="str">
        <f t="shared" ca="1" si="82"/>
        <v/>
      </c>
      <c r="AC138" s="310">
        <f t="shared" ca="1" si="83"/>
        <v>8.9999999999999662</v>
      </c>
      <c r="AD138" s="323">
        <f t="shared" ca="1" si="84"/>
        <v>138.11993415463979</v>
      </c>
      <c r="AE138" s="324">
        <f t="shared" ca="1" si="63"/>
        <v>1056.1039095910194</v>
      </c>
      <c r="AG138" s="306">
        <f t="shared" ca="1" si="85"/>
        <v>-13.370087831368689</v>
      </c>
      <c r="AH138" s="304">
        <f t="shared" ca="1" si="86"/>
        <v>-3.7355689985466034</v>
      </c>
    </row>
    <row r="139" spans="1:34" x14ac:dyDescent="0.2">
      <c r="A139" s="347">
        <f t="shared" ca="1" si="64"/>
        <v>0.1</v>
      </c>
      <c r="B139" s="304">
        <f t="shared" ca="1" si="65"/>
        <v>9.0999999999999659</v>
      </c>
      <c r="D139" s="306">
        <f t="shared" ca="1" si="66"/>
        <v>-0.68689295877568657</v>
      </c>
      <c r="E139" s="307">
        <f t="shared" ca="1" si="67"/>
        <v>-13.344626131014968</v>
      </c>
      <c r="F139" s="304">
        <f t="shared" ca="1" si="68"/>
        <v>13.362292786546144</v>
      </c>
      <c r="G139" s="306">
        <f t="shared" ca="1" si="69"/>
        <v>13.9606493952199</v>
      </c>
      <c r="H139" s="307">
        <f t="shared" ca="1" si="70"/>
        <v>70.85796053649463</v>
      </c>
      <c r="I139" s="304">
        <f t="shared" ca="1" si="71"/>
        <v>72.220151640159855</v>
      </c>
      <c r="J139" s="306">
        <f t="shared" ca="1" si="72"/>
        <v>139.51943355895565</v>
      </c>
      <c r="K139" s="307">
        <f t="shared" ca="1" si="73"/>
        <v>1063.2564287753239</v>
      </c>
      <c r="L139" s="304">
        <f t="shared" ca="1" si="58"/>
        <v>1072.3711604070054</v>
      </c>
      <c r="M139" s="306">
        <f t="shared" ca="1" si="74"/>
        <v>1.3762648793186878</v>
      </c>
      <c r="N139" s="304">
        <f t="shared" ca="1" si="75"/>
        <v>78.854169077042386</v>
      </c>
      <c r="P139" s="310">
        <f t="shared" ca="1" si="76"/>
        <v>23</v>
      </c>
      <c r="Q139" s="304">
        <f t="shared" ca="1" si="77"/>
        <v>0</v>
      </c>
      <c r="R139" s="306">
        <f t="shared" ca="1" si="78"/>
        <v>0</v>
      </c>
      <c r="S139" s="307">
        <f t="shared" ca="1" si="79"/>
        <v>5.083000000000002</v>
      </c>
      <c r="T139" s="304">
        <f t="shared" ca="1" si="59"/>
        <v>49.86423000000002</v>
      </c>
      <c r="U139" s="311">
        <f t="shared" ca="1" si="60"/>
        <v>0</v>
      </c>
      <c r="V139" s="306">
        <f t="shared" ca="1" si="61"/>
        <v>1.1013259489667144</v>
      </c>
      <c r="W139" s="304">
        <f t="shared" ca="1" si="62"/>
        <v>17.637462461033017</v>
      </c>
      <c r="Y139" s="314" t="str">
        <f t="shared" ca="1" si="80"/>
        <v/>
      </c>
      <c r="Z139" s="315" t="str">
        <f t="shared" ca="1" si="81"/>
        <v/>
      </c>
      <c r="AA139" s="316" t="str">
        <f t="shared" ca="1" si="82"/>
        <v/>
      </c>
      <c r="AC139" s="310" t="e">
        <f t="shared" ca="1" si="83"/>
        <v>#N/A</v>
      </c>
      <c r="AD139" s="323" t="e">
        <f t="shared" ca="1" si="84"/>
        <v>#N/A</v>
      </c>
      <c r="AE139" s="324">
        <f t="shared" ca="1" si="63"/>
        <v>1063.2564287753239</v>
      </c>
      <c r="AG139" s="306">
        <f t="shared" ca="1" si="85"/>
        <v>-13.230599230208803</v>
      </c>
      <c r="AH139" s="304">
        <f t="shared" ca="1" si="86"/>
        <v>-3.6007504527347431</v>
      </c>
    </row>
    <row r="140" spans="1:34" x14ac:dyDescent="0.2">
      <c r="A140" s="347">
        <f t="shared" ca="1" si="64"/>
        <v>0.1</v>
      </c>
      <c r="B140" s="304">
        <f t="shared" ca="1" si="65"/>
        <v>9.1999999999999655</v>
      </c>
      <c r="D140" s="306">
        <f t="shared" ca="1" si="66"/>
        <v>-0.67075391653217453</v>
      </c>
      <c r="E140" s="307">
        <f t="shared" ca="1" si="67"/>
        <v>-13.214444392365417</v>
      </c>
      <c r="F140" s="304">
        <f t="shared" ca="1" si="68"/>
        <v>13.231456889377718</v>
      </c>
      <c r="G140" s="306">
        <f t="shared" ca="1" si="69"/>
        <v>13.893574003566682</v>
      </c>
      <c r="H140" s="307">
        <f t="shared" ca="1" si="70"/>
        <v>69.536516097258087</v>
      </c>
      <c r="I140" s="304">
        <f t="shared" ca="1" si="71"/>
        <v>70.910919254631139</v>
      </c>
      <c r="J140" s="306">
        <f t="shared" ca="1" si="72"/>
        <v>140.91214472889499</v>
      </c>
      <c r="K140" s="307">
        <f t="shared" ca="1" si="73"/>
        <v>1070.2761526070115</v>
      </c>
      <c r="L140" s="304">
        <f t="shared" ca="1" si="58"/>
        <v>1079.5125174685859</v>
      </c>
      <c r="M140" s="306">
        <f t="shared" ca="1" si="74"/>
        <v>1.3735906192838594</v>
      </c>
      <c r="N140" s="304">
        <f t="shared" ca="1" si="75"/>
        <v>78.700945263726211</v>
      </c>
      <c r="P140" s="310">
        <f t="shared" ca="1" si="76"/>
        <v>23</v>
      </c>
      <c r="Q140" s="304">
        <f t="shared" ca="1" si="77"/>
        <v>0</v>
      </c>
      <c r="R140" s="306">
        <f t="shared" ca="1" si="78"/>
        <v>0</v>
      </c>
      <c r="S140" s="307">
        <f t="shared" ca="1" si="79"/>
        <v>5.083000000000002</v>
      </c>
      <c r="T140" s="304">
        <f t="shared" ca="1" si="59"/>
        <v>49.86423000000002</v>
      </c>
      <c r="U140" s="311">
        <f t="shared" ca="1" si="60"/>
        <v>0</v>
      </c>
      <c r="V140" s="306">
        <f t="shared" ca="1" si="61"/>
        <v>1.1005509156645423</v>
      </c>
      <c r="W140" s="304">
        <f t="shared" ca="1" si="62"/>
        <v>16.991816475666585</v>
      </c>
      <c r="Y140" s="314" t="str">
        <f t="shared" ca="1" si="80"/>
        <v/>
      </c>
      <c r="Z140" s="315" t="str">
        <f t="shared" ca="1" si="81"/>
        <v/>
      </c>
      <c r="AA140" s="316" t="str">
        <f t="shared" ca="1" si="82"/>
        <v/>
      </c>
      <c r="AC140" s="310" t="e">
        <f t="shared" ca="1" si="83"/>
        <v>#N/A</v>
      </c>
      <c r="AD140" s="323" t="e">
        <f t="shared" ca="1" si="84"/>
        <v>#N/A</v>
      </c>
      <c r="AE140" s="324">
        <f t="shared" ca="1" si="63"/>
        <v>1070.2761526070115</v>
      </c>
      <c r="AG140" s="306">
        <f t="shared" ca="1" si="85"/>
        <v>-13.094859510087488</v>
      </c>
      <c r="AH140" s="304">
        <f t="shared" ca="1" si="86"/>
        <v>-3.4698922803527465</v>
      </c>
    </row>
    <row r="141" spans="1:34" x14ac:dyDescent="0.2">
      <c r="A141" s="347">
        <f t="shared" ca="1" si="64"/>
        <v>0.1</v>
      </c>
      <c r="B141" s="304">
        <f t="shared" ca="1" si="65"/>
        <v>9.2999999999999652</v>
      </c>
      <c r="D141" s="306">
        <f t="shared" ca="1" si="66"/>
        <v>-0.6549687242865323</v>
      </c>
      <c r="E141" s="307">
        <f t="shared" ca="1" si="67"/>
        <v>-13.088079724328614</v>
      </c>
      <c r="F141" s="304">
        <f t="shared" ca="1" si="68"/>
        <v>13.104457825494929</v>
      </c>
      <c r="G141" s="306">
        <f t="shared" ca="1" si="69"/>
        <v>13.828077131138029</v>
      </c>
      <c r="H141" s="307">
        <f t="shared" ca="1" si="70"/>
        <v>68.227708124825227</v>
      </c>
      <c r="I141" s="304">
        <f t="shared" ca="1" si="71"/>
        <v>69.614911284228782</v>
      </c>
      <c r="J141" s="306">
        <f t="shared" ca="1" si="72"/>
        <v>142.29822728563022</v>
      </c>
      <c r="K141" s="307">
        <f t="shared" ca="1" si="73"/>
        <v>1077.1643638181156</v>
      </c>
      <c r="L141" s="304">
        <f t="shared" ca="1" si="58"/>
        <v>1086.5228263448121</v>
      </c>
      <c r="M141" s="306">
        <f t="shared" ca="1" si="74"/>
        <v>1.3708296082105917</v>
      </c>
      <c r="N141" s="304">
        <f t="shared" ca="1" si="75"/>
        <v>78.542750982039095</v>
      </c>
      <c r="P141" s="310">
        <f t="shared" ca="1" si="76"/>
        <v>23</v>
      </c>
      <c r="Q141" s="304">
        <f t="shared" ca="1" si="77"/>
        <v>0</v>
      </c>
      <c r="R141" s="306">
        <f t="shared" ca="1" si="78"/>
        <v>0</v>
      </c>
      <c r="S141" s="307">
        <f t="shared" ca="1" si="79"/>
        <v>5.083000000000002</v>
      </c>
      <c r="T141" s="304">
        <f t="shared" ca="1" si="59"/>
        <v>49.86423000000002</v>
      </c>
      <c r="U141" s="311">
        <f t="shared" ca="1" si="60"/>
        <v>0</v>
      </c>
      <c r="V141" s="306">
        <f t="shared" ca="1" si="61"/>
        <v>1.0997909042316583</v>
      </c>
      <c r="W141" s="304">
        <f t="shared" ca="1" si="62"/>
        <v>16.365079147519513</v>
      </c>
      <c r="Y141" s="314" t="str">
        <f t="shared" ca="1" si="80"/>
        <v/>
      </c>
      <c r="Z141" s="315" t="str">
        <f t="shared" ca="1" si="81"/>
        <v/>
      </c>
      <c r="AA141" s="316" t="str">
        <f t="shared" ca="1" si="82"/>
        <v/>
      </c>
      <c r="AC141" s="310" t="e">
        <f t="shared" ca="1" si="83"/>
        <v>#N/A</v>
      </c>
      <c r="AD141" s="323" t="e">
        <f t="shared" ca="1" si="84"/>
        <v>#N/A</v>
      </c>
      <c r="AE141" s="324">
        <f t="shared" ca="1" si="63"/>
        <v>1077.1643638181156</v>
      </c>
      <c r="AG141" s="306">
        <f t="shared" ca="1" si="85"/>
        <v>-12.96273313808209</v>
      </c>
      <c r="AH141" s="304">
        <f t="shared" ca="1" si="86"/>
        <v>-3.3428716261394018</v>
      </c>
    </row>
    <row r="142" spans="1:34" x14ac:dyDescent="0.2">
      <c r="A142" s="347">
        <f t="shared" ca="1" si="64"/>
        <v>0.1</v>
      </c>
      <c r="B142" s="304">
        <f t="shared" ca="1" si="65"/>
        <v>9.3999999999999648</v>
      </c>
      <c r="D142" s="306">
        <f t="shared" ca="1" si="66"/>
        <v>-0.63952499009278274</v>
      </c>
      <c r="E142" s="307">
        <f t="shared" ca="1" si="67"/>
        <v>-12.965415170799757</v>
      </c>
      <c r="F142" s="304">
        <f t="shared" ca="1" si="68"/>
        <v>12.981178019122828</v>
      </c>
      <c r="G142" s="306">
        <f t="shared" ca="1" si="69"/>
        <v>13.76412463212875</v>
      </c>
      <c r="H142" s="307">
        <f t="shared" ca="1" si="70"/>
        <v>66.931166607745254</v>
      </c>
      <c r="I142" s="304">
        <f t="shared" ca="1" si="71"/>
        <v>68.331780237035588</v>
      </c>
      <c r="J142" s="306">
        <f t="shared" ca="1" si="72"/>
        <v>143.67783737379355</v>
      </c>
      <c r="K142" s="307">
        <f t="shared" ca="1" si="73"/>
        <v>1083.9223075547441</v>
      </c>
      <c r="L142" s="304">
        <f t="shared" ca="1" si="58"/>
        <v>1093.4033518181714</v>
      </c>
      <c r="M142" s="306">
        <f t="shared" ca="1" si="74"/>
        <v>1.3679778915045679</v>
      </c>
      <c r="N142" s="304">
        <f t="shared" ca="1" si="75"/>
        <v>78.379359650416973</v>
      </c>
      <c r="P142" s="310">
        <f t="shared" ca="1" si="76"/>
        <v>23</v>
      </c>
      <c r="Q142" s="304">
        <f t="shared" ca="1" si="77"/>
        <v>0</v>
      </c>
      <c r="R142" s="306">
        <f t="shared" ca="1" si="78"/>
        <v>0</v>
      </c>
      <c r="S142" s="307">
        <f t="shared" ca="1" si="79"/>
        <v>5.083000000000002</v>
      </c>
      <c r="T142" s="304">
        <f t="shared" ca="1" si="59"/>
        <v>49.86423000000002</v>
      </c>
      <c r="U142" s="311">
        <f t="shared" ca="1" si="60"/>
        <v>0</v>
      </c>
      <c r="V142" s="306">
        <f t="shared" ca="1" si="61"/>
        <v>1.0990457484726373</v>
      </c>
      <c r="W142" s="304">
        <f t="shared" ca="1" si="62"/>
        <v>15.75667872714242</v>
      </c>
      <c r="Y142" s="314" t="str">
        <f t="shared" ca="1" si="80"/>
        <v/>
      </c>
      <c r="Z142" s="315" t="str">
        <f t="shared" ca="1" si="81"/>
        <v/>
      </c>
      <c r="AA142" s="316" t="str">
        <f t="shared" ca="1" si="82"/>
        <v/>
      </c>
      <c r="AC142" s="310" t="e">
        <f t="shared" ca="1" si="83"/>
        <v>#N/A</v>
      </c>
      <c r="AD142" s="323" t="e">
        <f t="shared" ca="1" si="84"/>
        <v>#N/A</v>
      </c>
      <c r="AE142" s="324">
        <f t="shared" ca="1" si="63"/>
        <v>1083.9223075547441</v>
      </c>
      <c r="AG142" s="306">
        <f t="shared" ca="1" si="85"/>
        <v>-12.834088938689909</v>
      </c>
      <c r="AH142" s="304">
        <f t="shared" ca="1" si="86"/>
        <v>-3.2195709517055886</v>
      </c>
    </row>
    <row r="143" spans="1:34" x14ac:dyDescent="0.2">
      <c r="A143" s="347">
        <f t="shared" ca="1" si="64"/>
        <v>0.1</v>
      </c>
      <c r="B143" s="304">
        <f t="shared" ca="1" si="65"/>
        <v>9.4999999999999645</v>
      </c>
      <c r="D143" s="306">
        <f t="shared" ca="1" si="66"/>
        <v>-0.62441083611227943</v>
      </c>
      <c r="E143" s="307">
        <f t="shared" ca="1" si="67"/>
        <v>-12.846338802538792</v>
      </c>
      <c r="F143" s="304">
        <f t="shared" ca="1" si="68"/>
        <v>12.861504947783843</v>
      </c>
      <c r="G143" s="306">
        <f t="shared" ca="1" si="69"/>
        <v>13.701683548517522</v>
      </c>
      <c r="H143" s="307">
        <f t="shared" ca="1" si="70"/>
        <v>65.646532727491376</v>
      </c>
      <c r="I143" s="304">
        <f t="shared" ca="1" si="71"/>
        <v>67.061191394168588</v>
      </c>
      <c r="J143" s="306">
        <f t="shared" ca="1" si="72"/>
        <v>145.05112778282586</v>
      </c>
      <c r="K143" s="307">
        <f t="shared" ca="1" si="73"/>
        <v>1090.551192521506</v>
      </c>
      <c r="L143" s="304">
        <f t="shared" ca="1" si="58"/>
        <v>1100.1553222982418</v>
      </c>
      <c r="M143" s="306">
        <f t="shared" ca="1" si="74"/>
        <v>1.3650312708274566</v>
      </c>
      <c r="N143" s="304">
        <f t="shared" ca="1" si="75"/>
        <v>78.210530721792509</v>
      </c>
      <c r="P143" s="310">
        <f t="shared" ca="1" si="76"/>
        <v>23</v>
      </c>
      <c r="Q143" s="304">
        <f t="shared" ca="1" si="77"/>
        <v>0</v>
      </c>
      <c r="R143" s="306">
        <f t="shared" ca="1" si="78"/>
        <v>0</v>
      </c>
      <c r="S143" s="307">
        <f t="shared" ca="1" si="79"/>
        <v>5.083000000000002</v>
      </c>
      <c r="T143" s="304">
        <f t="shared" ca="1" si="59"/>
        <v>49.86423000000002</v>
      </c>
      <c r="U143" s="311">
        <f t="shared" ca="1" si="60"/>
        <v>0</v>
      </c>
      <c r="V143" s="306">
        <f t="shared" ca="1" si="61"/>
        <v>1.0983152871497688</v>
      </c>
      <c r="W143" s="304">
        <f t="shared" ca="1" si="62"/>
        <v>15.166067913404541</v>
      </c>
      <c r="Y143" s="314" t="str">
        <f t="shared" ca="1" si="80"/>
        <v/>
      </c>
      <c r="Z143" s="315" t="str">
        <f t="shared" ca="1" si="81"/>
        <v/>
      </c>
      <c r="AA143" s="316" t="str">
        <f t="shared" ca="1" si="82"/>
        <v/>
      </c>
      <c r="AC143" s="310" t="e">
        <f t="shared" ca="1" si="83"/>
        <v>#N/A</v>
      </c>
      <c r="AD143" s="323" t="e">
        <f t="shared" ca="1" si="84"/>
        <v>#N/A</v>
      </c>
      <c r="AE143" s="324">
        <f t="shared" ca="1" si="63"/>
        <v>1090.551192521506</v>
      </c>
      <c r="AG143" s="306">
        <f t="shared" ca="1" si="85"/>
        <v>-12.70879974515123</v>
      </c>
      <c r="AH143" s="304">
        <f t="shared" ca="1" si="86"/>
        <v>-3.0998777743738763</v>
      </c>
    </row>
    <row r="144" spans="1:34" x14ac:dyDescent="0.2">
      <c r="A144" s="347">
        <f t="shared" ca="1" si="64"/>
        <v>0.1</v>
      </c>
      <c r="B144" s="304">
        <f t="shared" ca="1" si="65"/>
        <v>9.5999999999999641</v>
      </c>
      <c r="D144" s="306">
        <f t="shared" ca="1" si="66"/>
        <v>-0.6096148741055375</v>
      </c>
      <c r="E144" s="307">
        <f t="shared" ca="1" si="67"/>
        <v>-12.730743472320569</v>
      </c>
      <c r="F144" s="304">
        <f t="shared" ca="1" si="68"/>
        <v>12.745330896165996</v>
      </c>
      <c r="G144" s="306">
        <f t="shared" ca="1" si="69"/>
        <v>13.640722061106969</v>
      </c>
      <c r="H144" s="307">
        <f t="shared" ca="1" si="70"/>
        <v>64.373458380259322</v>
      </c>
      <c r="I144" s="304">
        <f t="shared" ca="1" si="71"/>
        <v>65.802822448458471</v>
      </c>
      <c r="J144" s="306">
        <f t="shared" ca="1" si="72"/>
        <v>146.41824806330709</v>
      </c>
      <c r="K144" s="307">
        <f t="shared" ca="1" si="73"/>
        <v>1097.0521920768936</v>
      </c>
      <c r="L144" s="304">
        <f t="shared" ca="1" si="58"/>
        <v>1106.7799309287486</v>
      </c>
      <c r="M144" s="306">
        <f t="shared" ca="1" si="74"/>
        <v>1.3619852853728933</v>
      </c>
      <c r="N144" s="304">
        <f t="shared" ca="1" si="75"/>
        <v>78.036008610787803</v>
      </c>
      <c r="P144" s="310">
        <f t="shared" ca="1" si="76"/>
        <v>23</v>
      </c>
      <c r="Q144" s="304">
        <f t="shared" ca="1" si="77"/>
        <v>0</v>
      </c>
      <c r="R144" s="306">
        <f t="shared" ca="1" si="78"/>
        <v>0</v>
      </c>
      <c r="S144" s="307">
        <f t="shared" ca="1" si="79"/>
        <v>5.083000000000002</v>
      </c>
      <c r="T144" s="304">
        <f t="shared" ca="1" si="59"/>
        <v>49.86423000000002</v>
      </c>
      <c r="U144" s="311">
        <f t="shared" ca="1" si="60"/>
        <v>0</v>
      </c>
      <c r="V144" s="306">
        <f t="shared" ca="1" si="61"/>
        <v>1.0975993638297108</v>
      </c>
      <c r="W144" s="304">
        <f t="shared" ca="1" si="62"/>
        <v>14.592722676148563</v>
      </c>
      <c r="Y144" s="314" t="str">
        <f t="shared" ca="1" si="80"/>
        <v/>
      </c>
      <c r="Z144" s="315" t="str">
        <f t="shared" ca="1" si="81"/>
        <v/>
      </c>
      <c r="AA144" s="316" t="str">
        <f t="shared" ca="1" si="82"/>
        <v/>
      </c>
      <c r="AC144" s="310" t="e">
        <f t="shared" ca="1" si="83"/>
        <v>#N/A</v>
      </c>
      <c r="AD144" s="323" t="e">
        <f t="shared" ca="1" si="84"/>
        <v>#N/A</v>
      </c>
      <c r="AE144" s="324">
        <f t="shared" ca="1" si="63"/>
        <v>1097.0521920768936</v>
      </c>
      <c r="AG144" s="306">
        <f t="shared" ca="1" si="85"/>
        <v>-12.586742056686028</v>
      </c>
      <c r="AH144" s="304">
        <f t="shared" ca="1" si="86"/>
        <v>-2.983684421287534</v>
      </c>
    </row>
    <row r="145" spans="1:34" x14ac:dyDescent="0.2">
      <c r="A145" s="347">
        <f t="shared" ca="1" si="64"/>
        <v>0.1</v>
      </c>
      <c r="B145" s="304">
        <f t="shared" ca="1" si="65"/>
        <v>9.6999999999999638</v>
      </c>
      <c r="D145" s="306">
        <f t="shared" ca="1" si="66"/>
        <v>-0.5951261824506423</v>
      </c>
      <c r="E145" s="307">
        <f t="shared" ca="1" si="67"/>
        <v>-12.618526584250343</v>
      </c>
      <c r="F145" s="304">
        <f t="shared" ca="1" si="68"/>
        <v>12.632552724230797</v>
      </c>
      <c r="G145" s="306">
        <f t="shared" ca="1" si="69"/>
        <v>13.581209442861905</v>
      </c>
      <c r="H145" s="307">
        <f t="shared" ca="1" si="70"/>
        <v>63.111605721834287</v>
      </c>
      <c r="I145" s="304">
        <f t="shared" ca="1" si="71"/>
        <v>64.556363177607423</v>
      </c>
      <c r="J145" s="306">
        <f t="shared" ca="1" si="72"/>
        <v>147.77934463850553</v>
      </c>
      <c r="K145" s="307">
        <f t="shared" ca="1" si="73"/>
        <v>1103.4264452819982</v>
      </c>
      <c r="L145" s="304">
        <f t="shared" ca="1" si="58"/>
        <v>1113.278336647872</v>
      </c>
      <c r="M145" s="306">
        <f t="shared" ca="1" si="74"/>
        <v>1.3588351914166823</v>
      </c>
      <c r="N145" s="304">
        <f t="shared" ca="1" si="75"/>
        <v>77.855521522027246</v>
      </c>
      <c r="P145" s="310">
        <f t="shared" ca="1" si="76"/>
        <v>23</v>
      </c>
      <c r="Q145" s="304">
        <f t="shared" ca="1" si="77"/>
        <v>0</v>
      </c>
      <c r="R145" s="306">
        <f t="shared" ca="1" si="78"/>
        <v>0</v>
      </c>
      <c r="S145" s="307">
        <f t="shared" ca="1" si="79"/>
        <v>5.083000000000002</v>
      </c>
      <c r="T145" s="304">
        <f t="shared" ca="1" si="59"/>
        <v>49.86423000000002</v>
      </c>
      <c r="U145" s="311">
        <f t="shared" ca="1" si="60"/>
        <v>0</v>
      </c>
      <c r="V145" s="306">
        <f t="shared" ca="1" si="61"/>
        <v>1.0968978267367913</v>
      </c>
      <c r="W145" s="304">
        <f t="shared" ca="1" si="62"/>
        <v>14.036141146643974</v>
      </c>
      <c r="Y145" s="314" t="str">
        <f t="shared" ca="1" si="80"/>
        <v/>
      </c>
      <c r="Z145" s="315" t="str">
        <f t="shared" ca="1" si="81"/>
        <v/>
      </c>
      <c r="AA145" s="316" t="str">
        <f t="shared" ca="1" si="82"/>
        <v/>
      </c>
      <c r="AC145" s="310" t="e">
        <f t="shared" ca="1" si="83"/>
        <v>#N/A</v>
      </c>
      <c r="AD145" s="323" t="e">
        <f t="shared" ca="1" si="84"/>
        <v>#N/A</v>
      </c>
      <c r="AE145" s="324">
        <f t="shared" ca="1" si="63"/>
        <v>1103.4264452819982</v>
      </c>
      <c r="AG145" s="306">
        <f t="shared" ca="1" si="85"/>
        <v>-12.467795699495131</v>
      </c>
      <c r="AH145" s="304">
        <f t="shared" ca="1" si="86"/>
        <v>-2.8708877977864562</v>
      </c>
    </row>
    <row r="146" spans="1:34" x14ac:dyDescent="0.2">
      <c r="A146" s="347">
        <f t="shared" ca="1" si="64"/>
        <v>0.1</v>
      </c>
      <c r="B146" s="304">
        <f t="shared" ca="1" si="65"/>
        <v>9.7999999999999634</v>
      </c>
      <c r="D146" s="306">
        <f t="shared" ca="1" si="66"/>
        <v>-0.5809342846019625</v>
      </c>
      <c r="E146" s="307">
        <f t="shared" ca="1" si="67"/>
        <v>-12.509589876317303</v>
      </c>
      <c r="F146" s="304">
        <f t="shared" ca="1" si="68"/>
        <v>12.523071648628637</v>
      </c>
      <c r="G146" s="306">
        <f t="shared" ca="1" si="69"/>
        <v>13.523116014401708</v>
      </c>
      <c r="H146" s="307">
        <f t="shared" ca="1" si="70"/>
        <v>61.860646734202554</v>
      </c>
      <c r="I146" s="304">
        <f t="shared" ca="1" si="71"/>
        <v>63.3215151517458</v>
      </c>
      <c r="J146" s="306">
        <f t="shared" ca="1" si="72"/>
        <v>149.13456091136871</v>
      </c>
      <c r="K146" s="307">
        <f t="shared" ca="1" si="73"/>
        <v>1109.6750579048</v>
      </c>
      <c r="L146" s="304">
        <f t="shared" ca="1" si="58"/>
        <v>1119.6516652040705</v>
      </c>
      <c r="M146" s="306">
        <f t="shared" ca="1" si="74"/>
        <v>1.3555759399563081</v>
      </c>
      <c r="N146" s="304">
        <f t="shared" ca="1" si="75"/>
        <v>77.668780168975957</v>
      </c>
      <c r="P146" s="310">
        <f t="shared" ca="1" si="76"/>
        <v>23</v>
      </c>
      <c r="Q146" s="304">
        <f t="shared" ca="1" si="77"/>
        <v>0</v>
      </c>
      <c r="R146" s="306">
        <f t="shared" ca="1" si="78"/>
        <v>0</v>
      </c>
      <c r="S146" s="307">
        <f t="shared" ca="1" si="79"/>
        <v>5.083000000000002</v>
      </c>
      <c r="T146" s="304">
        <f t="shared" ca="1" si="59"/>
        <v>49.86423000000002</v>
      </c>
      <c r="U146" s="311">
        <f t="shared" ca="1" si="60"/>
        <v>0</v>
      </c>
      <c r="V146" s="306">
        <f t="shared" ca="1" si="61"/>
        <v>1.0962105286126278</v>
      </c>
      <c r="W146" s="304">
        <f t="shared" ca="1" si="62"/>
        <v>13.495842571464996</v>
      </c>
      <c r="Y146" s="314" t="str">
        <f t="shared" ca="1" si="80"/>
        <v/>
      </c>
      <c r="Z146" s="315" t="str">
        <f t="shared" ca="1" si="81"/>
        <v/>
      </c>
      <c r="AA146" s="316" t="str">
        <f t="shared" ca="1" si="82"/>
        <v/>
      </c>
      <c r="AC146" s="310" t="e">
        <f t="shared" ca="1" si="83"/>
        <v>#N/A</v>
      </c>
      <c r="AD146" s="323" t="e">
        <f t="shared" ca="1" si="84"/>
        <v>#N/A</v>
      </c>
      <c r="AE146" s="324">
        <f t="shared" ca="1" si="63"/>
        <v>1109.6750579048</v>
      </c>
      <c r="AG146" s="306">
        <f t="shared" ca="1" si="85"/>
        <v>-12.351843489292088</v>
      </c>
      <c r="AH146" s="304">
        <f t="shared" ca="1" si="86"/>
        <v>-2.761389169121379</v>
      </c>
    </row>
    <row r="147" spans="1:34" x14ac:dyDescent="0.2">
      <c r="A147" s="347">
        <f t="shared" ca="1" si="64"/>
        <v>0.1</v>
      </c>
      <c r="B147" s="304">
        <f t="shared" ca="1" si="65"/>
        <v>9.8999999999999631</v>
      </c>
      <c r="D147" s="306">
        <f t="shared" ca="1" si="66"/>
        <v>-0.56702912891090074</v>
      </c>
      <c r="E147" s="307">
        <f t="shared" ca="1" si="67"/>
        <v>-12.403839215326121</v>
      </c>
      <c r="F147" s="304">
        <f t="shared" ca="1" si="68"/>
        <v>12.416793036557209</v>
      </c>
      <c r="G147" s="306">
        <f t="shared" ca="1" si="69"/>
        <v>13.466413101510618</v>
      </c>
      <c r="H147" s="307">
        <f t="shared" ca="1" si="70"/>
        <v>60.620262812669942</v>
      </c>
      <c r="I147" s="304">
        <f t="shared" ca="1" si="71"/>
        <v>62.097991475551858</v>
      </c>
      <c r="J147" s="306">
        <f t="shared" ca="1" si="72"/>
        <v>150.48403736716432</v>
      </c>
      <c r="K147" s="307">
        <f t="shared" ca="1" si="73"/>
        <v>1115.7991033821436</v>
      </c>
      <c r="L147" s="304">
        <f t="shared" ca="1" si="58"/>
        <v>1125.9010101295396</v>
      </c>
      <c r="M147" s="306">
        <f t="shared" ca="1" si="74"/>
        <v>1.3522021522323517</v>
      </c>
      <c r="N147" s="304">
        <f t="shared" ca="1" si="75"/>
        <v>77.4754763714202</v>
      </c>
      <c r="P147" s="310">
        <f t="shared" ca="1" si="76"/>
        <v>23</v>
      </c>
      <c r="Q147" s="304">
        <f t="shared" ca="1" si="77"/>
        <v>0</v>
      </c>
      <c r="R147" s="306">
        <f t="shared" ca="1" si="78"/>
        <v>0</v>
      </c>
      <c r="S147" s="307">
        <f t="shared" ca="1" si="79"/>
        <v>5.083000000000002</v>
      </c>
      <c r="T147" s="304">
        <f t="shared" ca="1" si="59"/>
        <v>49.86423000000002</v>
      </c>
      <c r="U147" s="311">
        <f t="shared" ca="1" si="60"/>
        <v>0</v>
      </c>
      <c r="V147" s="306">
        <f t="shared" ca="1" si="61"/>
        <v>1.0955373265817634</v>
      </c>
      <c r="W147" s="304">
        <f t="shared" ca="1" si="62"/>
        <v>12.971366325736323</v>
      </c>
      <c r="Y147" s="314" t="str">
        <f t="shared" ca="1" si="80"/>
        <v/>
      </c>
      <c r="Z147" s="315" t="str">
        <f t="shared" ca="1" si="81"/>
        <v/>
      </c>
      <c r="AA147" s="316" t="str">
        <f t="shared" ca="1" si="82"/>
        <v/>
      </c>
      <c r="AC147" s="310" t="e">
        <f t="shared" ca="1" si="83"/>
        <v>#N/A</v>
      </c>
      <c r="AD147" s="323" t="e">
        <f t="shared" ca="1" si="84"/>
        <v>#N/A</v>
      </c>
      <c r="AE147" s="324">
        <f t="shared" ca="1" si="63"/>
        <v>1115.7991033821436</v>
      </c>
      <c r="AG147" s="306">
        <f t="shared" ca="1" si="85"/>
        <v>-12.238770893017366</v>
      </c>
      <c r="AH147" s="304">
        <f t="shared" ca="1" si="86"/>
        <v>-2.6550939546458765</v>
      </c>
    </row>
    <row r="148" spans="1:34" x14ac:dyDescent="0.2">
      <c r="A148" s="347">
        <f t="shared" ca="1" si="64"/>
        <v>0.1</v>
      </c>
      <c r="B148" s="304">
        <f t="shared" ca="1" si="65"/>
        <v>9.9999999999999627</v>
      </c>
      <c r="D148" s="306">
        <f t="shared" ca="1" si="66"/>
        <v>-0.55340106973801806</v>
      </c>
      <c r="E148" s="307">
        <f t="shared" ca="1" si="67"/>
        <v>-12.30118440340792</v>
      </c>
      <c r="F148" s="304">
        <f t="shared" ca="1" si="68"/>
        <v>12.313626211260168</v>
      </c>
      <c r="G148" s="306">
        <f t="shared" ca="1" si="69"/>
        <v>13.411072994536816</v>
      </c>
      <c r="H148" s="307">
        <f t="shared" ca="1" si="70"/>
        <v>59.390144372329154</v>
      </c>
      <c r="I148" s="304">
        <f t="shared" ca="1" si="71"/>
        <v>60.885516565361378</v>
      </c>
      <c r="J148" s="306">
        <f t="shared" ca="1" si="72"/>
        <v>151.82791167196669</v>
      </c>
      <c r="K148" s="307">
        <f t="shared" ca="1" si="73"/>
        <v>1121.7996237413936</v>
      </c>
      <c r="L148" s="304">
        <f t="shared" ca="1" si="58"/>
        <v>1132.0274336733198</v>
      </c>
      <c r="M148" s="306">
        <f t="shared" ca="1" si="74"/>
        <v>1.3487080928988644</v>
      </c>
      <c r="N148" s="304">
        <f t="shared" ca="1" si="75"/>
        <v>77.275281518243091</v>
      </c>
      <c r="P148" s="310">
        <f t="shared" ca="1" si="76"/>
        <v>23</v>
      </c>
      <c r="Q148" s="304">
        <f t="shared" ca="1" si="77"/>
        <v>0</v>
      </c>
      <c r="R148" s="306">
        <f t="shared" ca="1" si="78"/>
        <v>0</v>
      </c>
      <c r="S148" s="307">
        <f t="shared" ca="1" si="79"/>
        <v>5.083000000000002</v>
      </c>
      <c r="T148" s="304">
        <f t="shared" ca="1" si="59"/>
        <v>49.86423000000002</v>
      </c>
      <c r="U148" s="311">
        <f t="shared" ca="1" si="60"/>
        <v>0</v>
      </c>
      <c r="V148" s="306">
        <f t="shared" ca="1" si="61"/>
        <v>1.0948780820230328</v>
      </c>
      <c r="W148" s="304">
        <f t="shared" ca="1" si="62"/>
        <v>12.462270981982657</v>
      </c>
      <c r="Y148" s="314" t="str">
        <f t="shared" ca="1" si="80"/>
        <v/>
      </c>
      <c r="Z148" s="315" t="str">
        <f t="shared" ca="1" si="81"/>
        <v/>
      </c>
      <c r="AA148" s="316" t="str">
        <f t="shared" ca="1" si="82"/>
        <v/>
      </c>
      <c r="AC148" s="310">
        <f t="shared" ca="1" si="83"/>
        <v>9.9999999999999627</v>
      </c>
      <c r="AD148" s="323">
        <f t="shared" ca="1" si="84"/>
        <v>151.82791167196669</v>
      </c>
      <c r="AE148" s="324">
        <f t="shared" ca="1" si="63"/>
        <v>1121.7996237413936</v>
      </c>
      <c r="AG148" s="306">
        <f t="shared" ca="1" si="85"/>
        <v>-12.128465687237776</v>
      </c>
      <c r="AH148" s="304">
        <f t="shared" ca="1" si="86"/>
        <v>-2.5519115336880422</v>
      </c>
    </row>
    <row r="149" spans="1:34" x14ac:dyDescent="0.2">
      <c r="A149" s="347">
        <f t="shared" ca="1" si="64"/>
        <v>0.1</v>
      </c>
      <c r="B149" s="304">
        <f t="shared" ca="1" si="65"/>
        <v>10.099999999999962</v>
      </c>
      <c r="D149" s="306">
        <f t="shared" ca="1" si="66"/>
        <v>-0.54004084979315525</v>
      </c>
      <c r="E149" s="307">
        <f t="shared" ca="1" si="67"/>
        <v>-12.201538995368695</v>
      </c>
      <c r="F149" s="304">
        <f t="shared" ca="1" si="68"/>
        <v>12.213484268420221</v>
      </c>
      <c r="G149" s="306">
        <f t="shared" ca="1" si="69"/>
        <v>13.357068909557501</v>
      </c>
      <c r="H149" s="307">
        <f t="shared" ca="1" si="70"/>
        <v>58.169990472792286</v>
      </c>
      <c r="I149" s="304">
        <f t="shared" ca="1" si="71"/>
        <v>59.683825961975771</v>
      </c>
      <c r="J149" s="306">
        <f t="shared" ca="1" si="72"/>
        <v>153.16631876717142</v>
      </c>
      <c r="K149" s="307">
        <f t="shared" ca="1" si="73"/>
        <v>1127.6776304836496</v>
      </c>
      <c r="L149" s="304">
        <f t="shared" ca="1" si="58"/>
        <v>1138.0319676959455</v>
      </c>
      <c r="M149" s="306">
        <f t="shared" ca="1" si="74"/>
        <v>1.3450876405807297</v>
      </c>
      <c r="N149" s="304">
        <f t="shared" ca="1" si="75"/>
        <v>77.067844880485609</v>
      </c>
      <c r="P149" s="310">
        <f t="shared" ca="1" si="76"/>
        <v>23</v>
      </c>
      <c r="Q149" s="304">
        <f t="shared" ca="1" si="77"/>
        <v>0</v>
      </c>
      <c r="R149" s="306">
        <f t="shared" ca="1" si="78"/>
        <v>0</v>
      </c>
      <c r="S149" s="307">
        <f t="shared" ca="1" si="79"/>
        <v>5.083000000000002</v>
      </c>
      <c r="T149" s="304">
        <f t="shared" ca="1" si="59"/>
        <v>49.86423000000002</v>
      </c>
      <c r="U149" s="311">
        <f t="shared" ca="1" si="60"/>
        <v>0</v>
      </c>
      <c r="V149" s="306">
        <f t="shared" ca="1" si="61"/>
        <v>1.094232660446377</v>
      </c>
      <c r="W149" s="304">
        <f t="shared" ca="1" si="62"/>
        <v>11.968133431086782</v>
      </c>
      <c r="Y149" s="314" t="str">
        <f t="shared" ca="1" si="80"/>
        <v/>
      </c>
      <c r="Z149" s="315" t="str">
        <f t="shared" ca="1" si="81"/>
        <v/>
      </c>
      <c r="AA149" s="316" t="str">
        <f t="shared" ca="1" si="82"/>
        <v/>
      </c>
      <c r="AC149" s="310" t="e">
        <f t="shared" ca="1" si="83"/>
        <v>#N/A</v>
      </c>
      <c r="AD149" s="323" t="e">
        <f t="shared" ca="1" si="84"/>
        <v>#N/A</v>
      </c>
      <c r="AE149" s="324">
        <f t="shared" ca="1" si="63"/>
        <v>1127.6776304836496</v>
      </c>
      <c r="AG149" s="306">
        <f t="shared" ca="1" si="85"/>
        <v>-12.020817610547187</v>
      </c>
      <c r="AH149" s="304">
        <f t="shared" ca="1" si="86"/>
        <v>-2.4517550623613324</v>
      </c>
    </row>
    <row r="150" spans="1:34" x14ac:dyDescent="0.2">
      <c r="A150" s="347">
        <f t="shared" ca="1" si="64"/>
        <v>0.1</v>
      </c>
      <c r="B150" s="304">
        <f t="shared" ca="1" si="65"/>
        <v>10.199999999999962</v>
      </c>
      <c r="D150" s="306">
        <f t="shared" ca="1" si="66"/>
        <v>-0.52693958364716353</v>
      </c>
      <c r="E150" s="307">
        <f t="shared" ca="1" si="67"/>
        <v>-12.104820126185013</v>
      </c>
      <c r="F150" s="304">
        <f t="shared" ca="1" si="68"/>
        <v>12.116283902752857</v>
      </c>
      <c r="G150" s="306">
        <f t="shared" ca="1" si="69"/>
        <v>13.304374951192784</v>
      </c>
      <c r="H150" s="307">
        <f t="shared" ca="1" si="70"/>
        <v>56.959508460173787</v>
      </c>
      <c r="I150" s="304">
        <f t="shared" ca="1" si="71"/>
        <v>58.492666180184806</v>
      </c>
      <c r="J150" s="306">
        <f t="shared" ca="1" si="72"/>
        <v>154.49939096020893</v>
      </c>
      <c r="K150" s="307">
        <f t="shared" ca="1" si="73"/>
        <v>1133.4341054302979</v>
      </c>
      <c r="L150" s="304">
        <f t="shared" ca="1" si="58"/>
        <v>1143.9156145274244</v>
      </c>
      <c r="M150" s="306">
        <f t="shared" ca="1" si="74"/>
        <v>1.3413342555230026</v>
      </c>
      <c r="N150" s="304">
        <f t="shared" ca="1" si="75"/>
        <v>76.852791757790385</v>
      </c>
      <c r="P150" s="310">
        <f t="shared" ca="1" si="76"/>
        <v>23</v>
      </c>
      <c r="Q150" s="304">
        <f t="shared" ca="1" si="77"/>
        <v>0</v>
      </c>
      <c r="R150" s="306">
        <f t="shared" ca="1" si="78"/>
        <v>0</v>
      </c>
      <c r="S150" s="307">
        <f t="shared" ca="1" si="79"/>
        <v>5.083000000000002</v>
      </c>
      <c r="T150" s="304">
        <f t="shared" ca="1" si="59"/>
        <v>49.86423000000002</v>
      </c>
      <c r="U150" s="311">
        <f t="shared" ca="1" si="60"/>
        <v>0</v>
      </c>
      <c r="V150" s="306">
        <f t="shared" ca="1" si="61"/>
        <v>1.093600931374864</v>
      </c>
      <c r="W150" s="304">
        <f t="shared" ca="1" si="62"/>
        <v>11.488548052109183</v>
      </c>
      <c r="Y150" s="314" t="str">
        <f t="shared" ca="1" si="80"/>
        <v/>
      </c>
      <c r="Z150" s="315" t="str">
        <f t="shared" ca="1" si="81"/>
        <v/>
      </c>
      <c r="AA150" s="316" t="str">
        <f t="shared" ca="1" si="82"/>
        <v/>
      </c>
      <c r="AC150" s="310" t="e">
        <f t="shared" ca="1" si="83"/>
        <v>#N/A</v>
      </c>
      <c r="AD150" s="323" t="e">
        <f t="shared" ca="1" si="84"/>
        <v>#N/A</v>
      </c>
      <c r="AE150" s="324">
        <f t="shared" ca="1" si="63"/>
        <v>1133.4341054302979</v>
      </c>
      <c r="AG150" s="306">
        <f t="shared" ca="1" si="85"/>
        <v>-11.915718007054059</v>
      </c>
      <c r="AH150" s="304">
        <f t="shared" ca="1" si="86"/>
        <v>-2.354541300626948</v>
      </c>
    </row>
    <row r="151" spans="1:34" x14ac:dyDescent="0.2">
      <c r="A151" s="347">
        <f t="shared" ca="1" si="64"/>
        <v>0.1</v>
      </c>
      <c r="B151" s="304">
        <f t="shared" ca="1" si="65"/>
        <v>10.299999999999962</v>
      </c>
      <c r="D151" s="306">
        <f t="shared" ca="1" si="66"/>
        <v>-0.51408874236569579</v>
      </c>
      <c r="E151" s="307">
        <f t="shared" ca="1" si="67"/>
        <v>-12.010948348004407</v>
      </c>
      <c r="F151" s="304">
        <f t="shared" ca="1" si="68"/>
        <v>12.02194524415483</v>
      </c>
      <c r="G151" s="306">
        <f t="shared" ca="1" si="69"/>
        <v>13.252966076956215</v>
      </c>
      <c r="H151" s="307">
        <f t="shared" ca="1" si="70"/>
        <v>55.758413625373343</v>
      </c>
      <c r="I151" s="304">
        <f t="shared" ca="1" si="71"/>
        <v>57.311794596358368</v>
      </c>
      <c r="J151" s="306">
        <f t="shared" ca="1" si="72"/>
        <v>155.82725801161638</v>
      </c>
      <c r="K151" s="307">
        <f t="shared" ca="1" si="73"/>
        <v>1139.0700015345753</v>
      </c>
      <c r="L151" s="304">
        <f t="shared" ca="1" si="58"/>
        <v>1149.6793477902422</v>
      </c>
      <c r="M151" s="306">
        <f t="shared" ca="1" si="74"/>
        <v>1.3374409439995592</v>
      </c>
      <c r="N151" s="304">
        <f t="shared" ca="1" si="75"/>
        <v>76.629721439167426</v>
      </c>
      <c r="P151" s="310">
        <f t="shared" ca="1" si="76"/>
        <v>23</v>
      </c>
      <c r="Q151" s="304">
        <f t="shared" ca="1" si="77"/>
        <v>0</v>
      </c>
      <c r="R151" s="306">
        <f t="shared" ca="1" si="78"/>
        <v>0</v>
      </c>
      <c r="S151" s="307">
        <f t="shared" ca="1" si="79"/>
        <v>5.083000000000002</v>
      </c>
      <c r="T151" s="304">
        <f t="shared" ca="1" si="59"/>
        <v>49.86423000000002</v>
      </c>
      <c r="U151" s="311">
        <f t="shared" ca="1" si="60"/>
        <v>0</v>
      </c>
      <c r="V151" s="306">
        <f t="shared" ca="1" si="61"/>
        <v>1.0929827682316622</v>
      </c>
      <c r="W151" s="304">
        <f t="shared" ca="1" si="62"/>
        <v>11.023125927950495</v>
      </c>
      <c r="Y151" s="314" t="str">
        <f t="shared" ca="1" si="80"/>
        <v/>
      </c>
      <c r="Z151" s="315" t="str">
        <f t="shared" ca="1" si="81"/>
        <v/>
      </c>
      <c r="AA151" s="316" t="str">
        <f t="shared" ca="1" si="82"/>
        <v/>
      </c>
      <c r="AC151" s="310" t="e">
        <f t="shared" ca="1" si="83"/>
        <v>#N/A</v>
      </c>
      <c r="AD151" s="323" t="e">
        <f t="shared" ca="1" si="84"/>
        <v>#N/A</v>
      </c>
      <c r="AE151" s="324">
        <f t="shared" ca="1" si="63"/>
        <v>1139.0700015345753</v>
      </c>
      <c r="AG151" s="306">
        <f t="shared" ca="1" si="85"/>
        <v>-11.813059457760977</v>
      </c>
      <c r="AH151" s="304">
        <f t="shared" ca="1" si="86"/>
        <v>-2.260190448968951</v>
      </c>
    </row>
    <row r="152" spans="1:34" x14ac:dyDescent="0.2">
      <c r="A152" s="347">
        <f t="shared" ca="1" si="64"/>
        <v>0.1</v>
      </c>
      <c r="B152" s="304">
        <f t="shared" ca="1" si="65"/>
        <v>10.399999999999961</v>
      </c>
      <c r="D152" s="306">
        <f t="shared" ca="1" si="66"/>
        <v>-0.50148013922221546</v>
      </c>
      <c r="E152" s="307">
        <f t="shared" ca="1" si="67"/>
        <v>-11.919847476051491</v>
      </c>
      <c r="F152" s="304">
        <f t="shared" ca="1" si="68"/>
        <v>11.930391702805293</v>
      </c>
      <c r="G152" s="306">
        <f t="shared" ca="1" si="69"/>
        <v>13.202818063033993</v>
      </c>
      <c r="H152" s="307">
        <f t="shared" ca="1" si="70"/>
        <v>54.566428877768196</v>
      </c>
      <c r="I152" s="304">
        <f t="shared" ca="1" si="71"/>
        <v>56.140979375836608</v>
      </c>
      <c r="J152" s="306">
        <f t="shared" ca="1" si="72"/>
        <v>157.1500472186159</v>
      </c>
      <c r="K152" s="307">
        <f t="shared" ca="1" si="73"/>
        <v>1144.5862436597324</v>
      </c>
      <c r="L152" s="304">
        <f t="shared" ca="1" si="58"/>
        <v>1155.3241131889829</v>
      </c>
      <c r="M152" s="306">
        <f t="shared" ca="1" si="74"/>
        <v>1.3334002191054377</v>
      </c>
      <c r="N152" s="304">
        <f t="shared" ca="1" si="75"/>
        <v>76.398204956560818</v>
      </c>
      <c r="P152" s="310">
        <f t="shared" ca="1" si="76"/>
        <v>23</v>
      </c>
      <c r="Q152" s="304">
        <f t="shared" ca="1" si="77"/>
        <v>0</v>
      </c>
      <c r="R152" s="306">
        <f t="shared" ca="1" si="78"/>
        <v>0</v>
      </c>
      <c r="S152" s="307">
        <f t="shared" ca="1" si="79"/>
        <v>5.083000000000002</v>
      </c>
      <c r="T152" s="304">
        <f t="shared" ca="1" si="59"/>
        <v>49.86423000000002</v>
      </c>
      <c r="U152" s="311">
        <f t="shared" ca="1" si="60"/>
        <v>0</v>
      </c>
      <c r="V152" s="306">
        <f t="shared" ca="1" si="61"/>
        <v>1.0923780482317456</v>
      </c>
      <c r="W152" s="304">
        <f t="shared" ca="1" si="62"/>
        <v>10.571494104049192</v>
      </c>
      <c r="Y152" s="314" t="str">
        <f t="shared" ca="1" si="80"/>
        <v/>
      </c>
      <c r="Z152" s="315" t="str">
        <f t="shared" ca="1" si="81"/>
        <v/>
      </c>
      <c r="AA152" s="316" t="str">
        <f t="shared" ca="1" si="82"/>
        <v/>
      </c>
      <c r="AC152" s="310" t="e">
        <f t="shared" ca="1" si="83"/>
        <v>#N/A</v>
      </c>
      <c r="AD152" s="323" t="e">
        <f t="shared" ca="1" si="84"/>
        <v>#N/A</v>
      </c>
      <c r="AE152" s="324">
        <f t="shared" ca="1" si="63"/>
        <v>1144.5862436597324</v>
      </c>
      <c r="AG152" s="306">
        <f t="shared" ca="1" si="85"/>
        <v>-11.712735396303124</v>
      </c>
      <c r="AH152" s="304">
        <f t="shared" ca="1" si="86"/>
        <v>-2.1686259940882335</v>
      </c>
    </row>
    <row r="153" spans="1:34" x14ac:dyDescent="0.2">
      <c r="A153" s="347">
        <f t="shared" ca="1" si="64"/>
        <v>0.1</v>
      </c>
      <c r="B153" s="304">
        <f t="shared" ca="1" si="65"/>
        <v>10.499999999999961</v>
      </c>
      <c r="D153" s="306">
        <f t="shared" ca="1" si="66"/>
        <v>-0.48910591645405394</v>
      </c>
      <c r="E153" s="307">
        <f t="shared" ca="1" si="67"/>
        <v>-11.831444442880759</v>
      </c>
      <c r="F153" s="304">
        <f t="shared" ca="1" si="68"/>
        <v>11.84154982265769</v>
      </c>
      <c r="G153" s="306">
        <f t="shared" ca="1" si="69"/>
        <v>13.153907471388587</v>
      </c>
      <c r="H153" s="307">
        <f t="shared" ca="1" si="70"/>
        <v>53.383284433480121</v>
      </c>
      <c r="I153" s="304">
        <f t="shared" ca="1" si="71"/>
        <v>54.979999442267129</v>
      </c>
      <c r="J153" s="306">
        <f t="shared" ca="1" si="72"/>
        <v>158.46788349533702</v>
      </c>
      <c r="K153" s="307">
        <f t="shared" ca="1" si="73"/>
        <v>1149.9837293252949</v>
      </c>
      <c r="L153" s="304">
        <f t="shared" ca="1" si="58"/>
        <v>1160.8508292680867</v>
      </c>
      <c r="M153" s="306">
        <f t="shared" ca="1" si="74"/>
        <v>1.3292040575081701</v>
      </c>
      <c r="N153" s="304">
        <f t="shared" ca="1" si="75"/>
        <v>76.157782606882506</v>
      </c>
      <c r="P153" s="310">
        <f t="shared" ca="1" si="76"/>
        <v>23</v>
      </c>
      <c r="Q153" s="304">
        <f t="shared" ca="1" si="77"/>
        <v>0</v>
      </c>
      <c r="R153" s="306">
        <f t="shared" ca="1" si="78"/>
        <v>0</v>
      </c>
      <c r="S153" s="307">
        <f t="shared" ca="1" si="79"/>
        <v>5.083000000000002</v>
      </c>
      <c r="T153" s="304">
        <f t="shared" ca="1" si="59"/>
        <v>49.86423000000002</v>
      </c>
      <c r="U153" s="311">
        <f t="shared" ca="1" si="60"/>
        <v>0</v>
      </c>
      <c r="V153" s="306">
        <f t="shared" ca="1" si="61"/>
        <v>1.0917866522781081</v>
      </c>
      <c r="W153" s="304">
        <f t="shared" ca="1" si="62"/>
        <v>10.133294887501346</v>
      </c>
      <c r="Y153" s="314" t="str">
        <f t="shared" ca="1" si="80"/>
        <v/>
      </c>
      <c r="Z153" s="315" t="str">
        <f t="shared" ca="1" si="81"/>
        <v/>
      </c>
      <c r="AA153" s="316" t="str">
        <f t="shared" ca="1" si="82"/>
        <v/>
      </c>
      <c r="AC153" s="310" t="e">
        <f t="shared" ca="1" si="83"/>
        <v>#N/A</v>
      </c>
      <c r="AD153" s="323" t="e">
        <f t="shared" ca="1" si="84"/>
        <v>#N/A</v>
      </c>
      <c r="AE153" s="324">
        <f t="shared" ca="1" si="63"/>
        <v>1149.9837293252949</v>
      </c>
      <c r="AG153" s="306">
        <f t="shared" ca="1" si="85"/>
        <v>-11.614639705107532</v>
      </c>
      <c r="AH153" s="304">
        <f t="shared" ca="1" si="86"/>
        <v>-2.0797745630629918</v>
      </c>
    </row>
    <row r="154" spans="1:34" x14ac:dyDescent="0.2">
      <c r="A154" s="347">
        <f t="shared" ca="1" si="64"/>
        <v>0.1</v>
      </c>
      <c r="B154" s="304">
        <f t="shared" ca="1" si="65"/>
        <v>10.599999999999961</v>
      </c>
      <c r="D154" s="306">
        <f t="shared" ca="1" si="66"/>
        <v>-0.4769585330320758</v>
      </c>
      <c r="E154" s="307">
        <f t="shared" ca="1" si="67"/>
        <v>-11.745669160453573</v>
      </c>
      <c r="F154" s="304">
        <f t="shared" ca="1" si="68"/>
        <v>11.755349142797174</v>
      </c>
      <c r="G154" s="306">
        <f t="shared" ca="1" si="69"/>
        <v>13.10621161808538</v>
      </c>
      <c r="H154" s="307">
        <f t="shared" ca="1" si="70"/>
        <v>52.208717517434764</v>
      </c>
      <c r="I154" s="304">
        <f t="shared" ca="1" si="71"/>
        <v>53.828644491509685</v>
      </c>
      <c r="J154" s="306">
        <f t="shared" ca="1" si="72"/>
        <v>159.78088944981073</v>
      </c>
      <c r="K154" s="307">
        <f t="shared" ca="1" si="73"/>
        <v>1155.2633294228406</v>
      </c>
      <c r="L154" s="304">
        <f t="shared" ca="1" si="58"/>
        <v>1166.2603881391665</v>
      </c>
      <c r="M154" s="306">
        <f t="shared" ca="1" si="74"/>
        <v>1.3248438516772822</v>
      </c>
      <c r="N154" s="304">
        <f t="shared" ca="1" si="75"/>
        <v>75.907961214964303</v>
      </c>
      <c r="P154" s="310">
        <f t="shared" ca="1" si="76"/>
        <v>23</v>
      </c>
      <c r="Q154" s="304">
        <f t="shared" ca="1" si="77"/>
        <v>0</v>
      </c>
      <c r="R154" s="306">
        <f t="shared" ca="1" si="78"/>
        <v>0</v>
      </c>
      <c r="S154" s="307">
        <f t="shared" ca="1" si="79"/>
        <v>5.083000000000002</v>
      </c>
      <c r="T154" s="304">
        <f t="shared" ca="1" si="59"/>
        <v>49.86423000000002</v>
      </c>
      <c r="U154" s="311">
        <f t="shared" ca="1" si="60"/>
        <v>0</v>
      </c>
      <c r="V154" s="306">
        <f t="shared" ca="1" si="61"/>
        <v>1.0912084648622913</v>
      </c>
      <c r="W154" s="304">
        <f t="shared" ca="1" si="62"/>
        <v>9.7081851841692792</v>
      </c>
      <c r="Y154" s="314" t="str">
        <f t="shared" ca="1" si="80"/>
        <v/>
      </c>
      <c r="Z154" s="315" t="str">
        <f t="shared" ca="1" si="81"/>
        <v/>
      </c>
      <c r="AA154" s="316" t="str">
        <f t="shared" ca="1" si="82"/>
        <v/>
      </c>
      <c r="AC154" s="310" t="e">
        <f t="shared" ca="1" si="83"/>
        <v>#N/A</v>
      </c>
      <c r="AD154" s="323" t="e">
        <f t="shared" ca="1" si="84"/>
        <v>#N/A</v>
      </c>
      <c r="AE154" s="324">
        <f t="shared" ca="1" si="63"/>
        <v>1155.2633294228406</v>
      </c>
      <c r="AG154" s="306">
        <f t="shared" ca="1" si="85"/>
        <v>-11.518666287551486</v>
      </c>
      <c r="AH154" s="304">
        <f t="shared" ca="1" si="86"/>
        <v>-1.9935657854616058</v>
      </c>
    </row>
    <row r="155" spans="1:34" x14ac:dyDescent="0.2">
      <c r="A155" s="347">
        <f t="shared" ca="1" si="64"/>
        <v>0.1</v>
      </c>
      <c r="B155" s="304">
        <f t="shared" ca="1" si="65"/>
        <v>10.69999999999996</v>
      </c>
      <c r="D155" s="306">
        <f t="shared" ca="1" si="66"/>
        <v>-0.4650307534213734</v>
      </c>
      <c r="E155" s="307">
        <f t="shared" ca="1" si="67"/>
        <v>-11.66245438955022</v>
      </c>
      <c r="F155" s="304">
        <f t="shared" ca="1" si="68"/>
        <v>11.67172206617202</v>
      </c>
      <c r="G155" s="306">
        <f t="shared" ca="1" si="69"/>
        <v>13.059708542743243</v>
      </c>
      <c r="H155" s="307">
        <f t="shared" ca="1" si="70"/>
        <v>51.04247207847974</v>
      </c>
      <c r="I155" s="304">
        <f t="shared" ca="1" si="71"/>
        <v>52.686715053263519</v>
      </c>
      <c r="J155" s="306">
        <f t="shared" ca="1" si="72"/>
        <v>161.08918545785215</v>
      </c>
      <c r="K155" s="307">
        <f t="shared" ca="1" si="73"/>
        <v>1160.4258889026362</v>
      </c>
      <c r="L155" s="304">
        <f t="shared" ca="1" si="58"/>
        <v>1171.5536561792412</v>
      </c>
      <c r="M155" s="306">
        <f t="shared" ca="1" si="74"/>
        <v>1.3203103570468844</v>
      </c>
      <c r="N155" s="304">
        <f t="shared" ca="1" si="75"/>
        <v>75.64821110619728</v>
      </c>
      <c r="P155" s="310">
        <f t="shared" ca="1" si="76"/>
        <v>23</v>
      </c>
      <c r="Q155" s="304">
        <f t="shared" ca="1" si="77"/>
        <v>0</v>
      </c>
      <c r="R155" s="306">
        <f t="shared" ca="1" si="78"/>
        <v>0</v>
      </c>
      <c r="S155" s="307">
        <f t="shared" ca="1" si="79"/>
        <v>5.083000000000002</v>
      </c>
      <c r="T155" s="304">
        <f t="shared" ca="1" si="59"/>
        <v>49.86423000000002</v>
      </c>
      <c r="U155" s="311">
        <f t="shared" ca="1" si="60"/>
        <v>0</v>
      </c>
      <c r="V155" s="306">
        <f t="shared" ca="1" si="61"/>
        <v>1.0906433739690249</v>
      </c>
      <c r="W155" s="304">
        <f t="shared" ca="1" si="62"/>
        <v>9.2958358715120166</v>
      </c>
      <c r="Y155" s="314" t="str">
        <f t="shared" ca="1" si="80"/>
        <v/>
      </c>
      <c r="Z155" s="315" t="str">
        <f t="shared" ca="1" si="81"/>
        <v/>
      </c>
      <c r="AA155" s="316" t="str">
        <f t="shared" ca="1" si="82"/>
        <v/>
      </c>
      <c r="AC155" s="310" t="e">
        <f t="shared" ca="1" si="83"/>
        <v>#N/A</v>
      </c>
      <c r="AD155" s="323" t="e">
        <f t="shared" ca="1" si="84"/>
        <v>#N/A</v>
      </c>
      <c r="AE155" s="324">
        <f t="shared" ca="1" si="63"/>
        <v>1160.4258889026362</v>
      </c>
      <c r="AG155" s="306">
        <f t="shared" ca="1" si="85"/>
        <v>-11.424708611123435</v>
      </c>
      <c r="AH155" s="304">
        <f t="shared" ca="1" si="86"/>
        <v>-1.9099321629292298</v>
      </c>
    </row>
    <row r="156" spans="1:34" x14ac:dyDescent="0.2">
      <c r="A156" s="347">
        <f t="shared" ca="1" si="64"/>
        <v>0.1</v>
      </c>
      <c r="B156" s="304">
        <f t="shared" ca="1" si="65"/>
        <v>10.79999999999996</v>
      </c>
      <c r="D156" s="306">
        <f t="shared" ca="1" si="66"/>
        <v>-0.45331563731752106</v>
      </c>
      <c r="E156" s="307">
        <f t="shared" ca="1" si="67"/>
        <v>-11.581735616058207</v>
      </c>
      <c r="F156" s="304">
        <f t="shared" ca="1" si="68"/>
        <v>11.590603735237771</v>
      </c>
      <c r="G156" s="306">
        <f t="shared" ca="1" si="69"/>
        <v>13.014376979011491</v>
      </c>
      <c r="H156" s="307">
        <f t="shared" ca="1" si="70"/>
        <v>49.884298516873919</v>
      </c>
      <c r="I156" s="304">
        <f t="shared" ca="1" si="71"/>
        <v>51.554022604181085</v>
      </c>
      <c r="J156" s="306">
        <f t="shared" ca="1" si="72"/>
        <v>162.39288973393988</v>
      </c>
      <c r="K156" s="307">
        <f t="shared" ca="1" si="73"/>
        <v>1165.4722274324038</v>
      </c>
      <c r="L156" s="304">
        <f t="shared" ca="1" si="58"/>
        <v>1176.7314747011692</v>
      </c>
      <c r="M156" s="306">
        <f t="shared" ca="1" si="74"/>
        <v>1.3155936334926221</v>
      </c>
      <c r="N156" s="304">
        <f t="shared" ca="1" si="75"/>
        <v>75.377962753408113</v>
      </c>
      <c r="P156" s="310">
        <f t="shared" ca="1" si="76"/>
        <v>23</v>
      </c>
      <c r="Q156" s="304">
        <f t="shared" ca="1" si="77"/>
        <v>0</v>
      </c>
      <c r="R156" s="306">
        <f t="shared" ca="1" si="78"/>
        <v>0</v>
      </c>
      <c r="S156" s="307">
        <f t="shared" ca="1" si="79"/>
        <v>5.083000000000002</v>
      </c>
      <c r="T156" s="304">
        <f t="shared" ca="1" si="59"/>
        <v>49.86423000000002</v>
      </c>
      <c r="U156" s="311">
        <f t="shared" ca="1" si="60"/>
        <v>0</v>
      </c>
      <c r="V156" s="306">
        <f t="shared" ca="1" si="61"/>
        <v>1.0900912709848014</v>
      </c>
      <c r="W156" s="304">
        <f t="shared" ca="1" si="62"/>
        <v>8.8959312050240822</v>
      </c>
      <c r="Y156" s="314" t="str">
        <f t="shared" ca="1" si="80"/>
        <v/>
      </c>
      <c r="Z156" s="315" t="str">
        <f t="shared" ca="1" si="81"/>
        <v/>
      </c>
      <c r="AA156" s="316" t="str">
        <f t="shared" ca="1" si="82"/>
        <v/>
      </c>
      <c r="AC156" s="310" t="e">
        <f t="shared" ca="1" si="83"/>
        <v>#N/A</v>
      </c>
      <c r="AD156" s="323" t="e">
        <f t="shared" ca="1" si="84"/>
        <v>#N/A</v>
      </c>
      <c r="AE156" s="324">
        <f t="shared" ca="1" si="63"/>
        <v>1165.4722274324038</v>
      </c>
      <c r="AG156" s="306">
        <f t="shared" ca="1" si="85"/>
        <v>-11.332659215906757</v>
      </c>
      <c r="AH156" s="304">
        <f t="shared" ca="1" si="86"/>
        <v>-1.828808945802088</v>
      </c>
    </row>
    <row r="157" spans="1:34" x14ac:dyDescent="0.2">
      <c r="A157" s="347">
        <f t="shared" ca="1" si="64"/>
        <v>0.1</v>
      </c>
      <c r="B157" s="304">
        <f t="shared" ca="1" si="65"/>
        <v>10.899999999999959</v>
      </c>
      <c r="D157" s="306">
        <f t="shared" ca="1" si="66"/>
        <v>-0.44180653035037237</v>
      </c>
      <c r="E157" s="307">
        <f t="shared" ca="1" si="67"/>
        <v>-11.503450933705494</v>
      </c>
      <c r="F157" s="304">
        <f t="shared" ca="1" si="68"/>
        <v>11.511931914080712</v>
      </c>
      <c r="G157" s="306">
        <f t="shared" ca="1" si="69"/>
        <v>12.970196325976454</v>
      </c>
      <c r="H157" s="307">
        <f t="shared" ca="1" si="70"/>
        <v>48.733953423503372</v>
      </c>
      <c r="I157" s="304">
        <f t="shared" ca="1" si="71"/>
        <v>50.430389736929151</v>
      </c>
      <c r="J157" s="306">
        <f t="shared" ca="1" si="72"/>
        <v>163.69211839918927</v>
      </c>
      <c r="K157" s="307">
        <f t="shared" ca="1" si="73"/>
        <v>1170.4031400294227</v>
      </c>
      <c r="L157" s="304">
        <f t="shared" ca="1" si="58"/>
        <v>1181.7946605974944</v>
      </c>
      <c r="M157" s="306">
        <f t="shared" ca="1" si="74"/>
        <v>1.310682980419785</v>
      </c>
      <c r="N157" s="304">
        <f t="shared" ca="1" si="75"/>
        <v>75.096603057681605</v>
      </c>
      <c r="P157" s="310">
        <f t="shared" ca="1" si="76"/>
        <v>23</v>
      </c>
      <c r="Q157" s="304">
        <f t="shared" ca="1" si="77"/>
        <v>0</v>
      </c>
      <c r="R157" s="306">
        <f t="shared" ca="1" si="78"/>
        <v>0</v>
      </c>
      <c r="S157" s="307">
        <f t="shared" ca="1" si="79"/>
        <v>5.083000000000002</v>
      </c>
      <c r="T157" s="304">
        <f t="shared" ca="1" si="59"/>
        <v>49.86423000000002</v>
      </c>
      <c r="U157" s="311">
        <f t="shared" ca="1" si="60"/>
        <v>0</v>
      </c>
      <c r="V157" s="306">
        <f t="shared" ca="1" si="61"/>
        <v>1.0895520506102134</v>
      </c>
      <c r="W157" s="304">
        <f t="shared" ca="1" si="62"/>
        <v>8.5081682563114889</v>
      </c>
      <c r="Y157" s="314" t="str">
        <f t="shared" ca="1" si="80"/>
        <v/>
      </c>
      <c r="Z157" s="315" t="str">
        <f t="shared" ca="1" si="81"/>
        <v/>
      </c>
      <c r="AA157" s="316" t="str">
        <f t="shared" ca="1" si="82"/>
        <v/>
      </c>
      <c r="AC157" s="310" t="e">
        <f t="shared" ca="1" si="83"/>
        <v>#N/A</v>
      </c>
      <c r="AD157" s="323" t="e">
        <f t="shared" ca="1" si="84"/>
        <v>#N/A</v>
      </c>
      <c r="AE157" s="324">
        <f t="shared" ca="1" si="63"/>
        <v>1170.4031400294227</v>
      </c>
      <c r="AG157" s="306">
        <f t="shared" ca="1" si="85"/>
        <v>-11.242409181896512</v>
      </c>
      <c r="AH157" s="304">
        <f t="shared" ca="1" si="86"/>
        <v>-1.7501340163336767</v>
      </c>
    </row>
    <row r="158" spans="1:34" x14ac:dyDescent="0.2">
      <c r="A158" s="347">
        <f t="shared" ca="1" si="64"/>
        <v>0.1</v>
      </c>
      <c r="B158" s="304">
        <f t="shared" ca="1" si="65"/>
        <v>10.999999999999959</v>
      </c>
      <c r="D158" s="306">
        <f t="shared" ca="1" si="66"/>
        <v>-0.43049705575531966</v>
      </c>
      <c r="E158" s="307">
        <f t="shared" ca="1" si="67"/>
        <v>-11.427540932832073</v>
      </c>
      <c r="F158" s="304">
        <f t="shared" ca="1" si="68"/>
        <v>11.435646876612033</v>
      </c>
      <c r="G158" s="306">
        <f t="shared" ca="1" si="69"/>
        <v>12.927146620400922</v>
      </c>
      <c r="H158" s="307">
        <f t="shared" ca="1" si="70"/>
        <v>47.591199330220164</v>
      </c>
      <c r="I158" s="304">
        <f t="shared" ca="1" si="71"/>
        <v>49.315650390460135</v>
      </c>
      <c r="J158" s="306">
        <f t="shared" ca="1" si="72"/>
        <v>164.98698554650815</v>
      </c>
      <c r="K158" s="307">
        <f t="shared" ca="1" si="73"/>
        <v>1175.219397667109</v>
      </c>
      <c r="L158" s="304">
        <f t="shared" ca="1" si="58"/>
        <v>1186.7440069588581</v>
      </c>
      <c r="M158" s="306">
        <f t="shared" ca="1" si="74"/>
        <v>1.3055668646623693</v>
      </c>
      <c r="N158" s="304">
        <f t="shared" ca="1" si="75"/>
        <v>74.803471217281299</v>
      </c>
      <c r="P158" s="310">
        <f t="shared" ca="1" si="76"/>
        <v>23</v>
      </c>
      <c r="Q158" s="304">
        <f t="shared" ca="1" si="77"/>
        <v>0</v>
      </c>
      <c r="R158" s="306">
        <f t="shared" ca="1" si="78"/>
        <v>0</v>
      </c>
      <c r="S158" s="307">
        <f t="shared" ca="1" si="79"/>
        <v>5.083000000000002</v>
      </c>
      <c r="T158" s="304">
        <f t="shared" ca="1" si="59"/>
        <v>49.86423000000002</v>
      </c>
      <c r="U158" s="311">
        <f t="shared" ca="1" si="60"/>
        <v>0</v>
      </c>
      <c r="V158" s="306">
        <f t="shared" ca="1" si="61"/>
        <v>1.0890256107758853</v>
      </c>
      <c r="W158" s="304">
        <f t="shared" ca="1" si="62"/>
        <v>8.1322563809653392</v>
      </c>
      <c r="Y158" s="314" t="str">
        <f t="shared" ca="1" si="80"/>
        <v/>
      </c>
      <c r="Z158" s="315" t="str">
        <f t="shared" ca="1" si="81"/>
        <v/>
      </c>
      <c r="AA158" s="316" t="str">
        <f t="shared" ca="1" si="82"/>
        <v/>
      </c>
      <c r="AC158" s="310">
        <f t="shared" ca="1" si="83"/>
        <v>10.999999999999959</v>
      </c>
      <c r="AD158" s="323">
        <f t="shared" ca="1" si="84"/>
        <v>164.98698554650815</v>
      </c>
      <c r="AE158" s="324">
        <f t="shared" ca="1" si="63"/>
        <v>1175.219397667109</v>
      </c>
      <c r="AG158" s="306">
        <f t="shared" ca="1" si="85"/>
        <v>-11.153847547698319</v>
      </c>
      <c r="AH158" s="304">
        <f t="shared" ca="1" si="86"/>
        <v>-1.6738477781450887</v>
      </c>
    </row>
    <row r="159" spans="1:34" x14ac:dyDescent="0.2">
      <c r="A159" s="347">
        <f t="shared" ca="1" si="64"/>
        <v>0.1</v>
      </c>
      <c r="B159" s="304">
        <f t="shared" ca="1" si="65"/>
        <v>11.099999999999959</v>
      </c>
      <c r="D159" s="306">
        <f t="shared" ca="1" si="66"/>
        <v>-0.41938110702048698</v>
      </c>
      <c r="E159" s="307">
        <f t="shared" ca="1" si="67"/>
        <v>-11.35394859481538</v>
      </c>
      <c r="F159" s="304">
        <f t="shared" ca="1" si="68"/>
        <v>11.361691300446244</v>
      </c>
      <c r="G159" s="306">
        <f t="shared" ca="1" si="69"/>
        <v>12.885208509698874</v>
      </c>
      <c r="H159" s="307">
        <f t="shared" ca="1" si="70"/>
        <v>46.455804470738627</v>
      </c>
      <c r="I159" s="304">
        <f t="shared" ca="1" si="71"/>
        <v>48.209650147682204</v>
      </c>
      <c r="J159" s="306">
        <f t="shared" ca="1" si="72"/>
        <v>166.27760330301314</v>
      </c>
      <c r="K159" s="307">
        <f t="shared" ca="1" si="73"/>
        <v>1179.921747857157</v>
      </c>
      <c r="L159" s="304">
        <f t="shared" ca="1" si="58"/>
        <v>1191.5802836680718</v>
      </c>
      <c r="M159" s="306">
        <f t="shared" ca="1" si="74"/>
        <v>1.3002328402814556</v>
      </c>
      <c r="N159" s="304">
        <f t="shared" ca="1" si="75"/>
        <v>74.497854132435066</v>
      </c>
      <c r="P159" s="310">
        <f t="shared" ca="1" si="76"/>
        <v>23</v>
      </c>
      <c r="Q159" s="304">
        <f t="shared" ca="1" si="77"/>
        <v>0</v>
      </c>
      <c r="R159" s="306">
        <f t="shared" ca="1" si="78"/>
        <v>0</v>
      </c>
      <c r="S159" s="307">
        <f t="shared" ca="1" si="79"/>
        <v>5.083000000000002</v>
      </c>
      <c r="T159" s="304">
        <f t="shared" ca="1" si="59"/>
        <v>49.86423000000002</v>
      </c>
      <c r="U159" s="311">
        <f t="shared" ca="1" si="60"/>
        <v>0</v>
      </c>
      <c r="V159" s="306">
        <f t="shared" ca="1" si="61"/>
        <v>1.0885118525618489</v>
      </c>
      <c r="W159" s="304">
        <f t="shared" ca="1" si="62"/>
        <v>7.7679167145154135</v>
      </c>
      <c r="Y159" s="314" t="str">
        <f t="shared" ca="1" si="80"/>
        <v/>
      </c>
      <c r="Z159" s="315" t="str">
        <f t="shared" ca="1" si="81"/>
        <v/>
      </c>
      <c r="AA159" s="316" t="str">
        <f t="shared" ca="1" si="82"/>
        <v/>
      </c>
      <c r="AC159" s="310" t="e">
        <f t="shared" ca="1" si="83"/>
        <v>#N/A</v>
      </c>
      <c r="AD159" s="323" t="e">
        <f t="shared" ca="1" si="84"/>
        <v>#N/A</v>
      </c>
      <c r="AE159" s="324">
        <f t="shared" ca="1" si="63"/>
        <v>1179.921747857157</v>
      </c>
      <c r="AG159" s="306">
        <f t="shared" ca="1" si="85"/>
        <v>-11.066860672018798</v>
      </c>
      <c r="AH159" s="304">
        <f t="shared" ca="1" si="86"/>
        <v>-1.599893051537544</v>
      </c>
    </row>
    <row r="160" spans="1:34" x14ac:dyDescent="0.2">
      <c r="A160" s="347">
        <f t="shared" ca="1" si="64"/>
        <v>0.1</v>
      </c>
      <c r="B160" s="304">
        <f t="shared" ca="1" si="65"/>
        <v>11.199999999999958</v>
      </c>
      <c r="D160" s="306">
        <f t="shared" ca="1" si="66"/>
        <v>-0.40845284152767874</v>
      </c>
      <c r="E160" s="307">
        <f t="shared" ca="1" si="67"/>
        <v>-11.282619191784494</v>
      </c>
      <c r="F160" s="304">
        <f t="shared" ca="1" si="68"/>
        <v>11.290010166097099</v>
      </c>
      <c r="G160" s="306">
        <f t="shared" ca="1" si="69"/>
        <v>12.844363225546106</v>
      </c>
      <c r="H160" s="307">
        <f t="shared" ca="1" si="70"/>
        <v>45.327542551560178</v>
      </c>
      <c r="I160" s="304">
        <f t="shared" ca="1" si="71"/>
        <v>47.112246607790418</v>
      </c>
      <c r="J160" s="306">
        <f t="shared" ca="1" si="72"/>
        <v>167.56408188977539</v>
      </c>
      <c r="K160" s="307">
        <f t="shared" ca="1" si="73"/>
        <v>1184.5109152082719</v>
      </c>
      <c r="L160" s="304">
        <f t="shared" ca="1" si="58"/>
        <v>1196.3042379708854</v>
      </c>
      <c r="M160" s="306">
        <f t="shared" ca="1" si="74"/>
        <v>1.2946674592231704</v>
      </c>
      <c r="N160" s="304">
        <f t="shared" ca="1" si="75"/>
        <v>74.178981286413276</v>
      </c>
      <c r="P160" s="310">
        <f t="shared" ca="1" si="76"/>
        <v>23</v>
      </c>
      <c r="Q160" s="304">
        <f t="shared" ca="1" si="77"/>
        <v>0</v>
      </c>
      <c r="R160" s="306">
        <f t="shared" ca="1" si="78"/>
        <v>0</v>
      </c>
      <c r="S160" s="307">
        <f t="shared" ca="1" si="79"/>
        <v>5.083000000000002</v>
      </c>
      <c r="T160" s="304">
        <f t="shared" ca="1" si="59"/>
        <v>49.86423000000002</v>
      </c>
      <c r="U160" s="311">
        <f t="shared" ca="1" si="60"/>
        <v>0</v>
      </c>
      <c r="V160" s="306">
        <f t="shared" ca="1" si="61"/>
        <v>1.0880106801202147</v>
      </c>
      <c r="W160" s="304">
        <f t="shared" ca="1" si="62"/>
        <v>7.4148816948591003</v>
      </c>
      <c r="Y160" s="314" t="str">
        <f t="shared" ca="1" si="80"/>
        <v/>
      </c>
      <c r="Z160" s="315" t="str">
        <f t="shared" ca="1" si="81"/>
        <v/>
      </c>
      <c r="AA160" s="316" t="str">
        <f t="shared" ca="1" si="82"/>
        <v/>
      </c>
      <c r="AC160" s="310" t="e">
        <f t="shared" ca="1" si="83"/>
        <v>#N/A</v>
      </c>
      <c r="AD160" s="323" t="e">
        <f t="shared" ca="1" si="84"/>
        <v>#N/A</v>
      </c>
      <c r="AE160" s="324">
        <f t="shared" ca="1" si="63"/>
        <v>1184.5109152082719</v>
      </c>
      <c r="AG160" s="306">
        <f t="shared" ca="1" si="85"/>
        <v>-10.981331528004443</v>
      </c>
      <c r="AH160" s="304">
        <f t="shared" ca="1" si="86"/>
        <v>-1.528214974329217</v>
      </c>
    </row>
    <row r="161" spans="1:34" x14ac:dyDescent="0.2">
      <c r="A161" s="347">
        <f t="shared" ca="1" si="64"/>
        <v>0.1</v>
      </c>
      <c r="B161" s="304">
        <f t="shared" ca="1" si="65"/>
        <v>11.299999999999958</v>
      </c>
      <c r="D161" s="306">
        <f t="shared" ca="1" si="66"/>
        <v>-0.39770667521521447</v>
      </c>
      <c r="E161" s="307">
        <f t="shared" ca="1" si="67"/>
        <v>-11.213500191274816</v>
      </c>
      <c r="F161" s="304">
        <f t="shared" ca="1" si="68"/>
        <v>11.220550661140971</v>
      </c>
      <c r="G161" s="306">
        <f t="shared" ca="1" si="69"/>
        <v>12.804592558024584</v>
      </c>
      <c r="H161" s="307">
        <f t="shared" ca="1" si="70"/>
        <v>44.206192532432695</v>
      </c>
      <c r="I161" s="304">
        <f t="shared" ca="1" si="71"/>
        <v>46.023309841769603</v>
      </c>
      <c r="J161" s="306">
        <f t="shared" ca="1" si="72"/>
        <v>168.84652967895394</v>
      </c>
      <c r="K161" s="307">
        <f t="shared" ca="1" si="73"/>
        <v>1188.9876019624714</v>
      </c>
      <c r="L161" s="304">
        <f t="shared" ca="1" si="58"/>
        <v>1200.9165950244399</v>
      </c>
      <c r="M161" s="306">
        <f t="shared" ca="1" si="74"/>
        <v>1.2888561716491955</v>
      </c>
      <c r="N161" s="304">
        <f t="shared" ca="1" si="75"/>
        <v>73.846019034887689</v>
      </c>
      <c r="P161" s="310">
        <f t="shared" ca="1" si="76"/>
        <v>23</v>
      </c>
      <c r="Q161" s="304">
        <f t="shared" ca="1" si="77"/>
        <v>0</v>
      </c>
      <c r="R161" s="306">
        <f t="shared" ca="1" si="78"/>
        <v>0</v>
      </c>
      <c r="S161" s="307">
        <f t="shared" ca="1" si="79"/>
        <v>5.083000000000002</v>
      </c>
      <c r="T161" s="304">
        <f t="shared" ca="1" si="59"/>
        <v>49.86423000000002</v>
      </c>
      <c r="U161" s="311">
        <f t="shared" ca="1" si="60"/>
        <v>0</v>
      </c>
      <c r="V161" s="306">
        <f t="shared" ca="1" si="61"/>
        <v>1.0875220006009982</v>
      </c>
      <c r="W161" s="304">
        <f t="shared" ca="1" si="62"/>
        <v>7.0728946096658003</v>
      </c>
      <c r="Y161" s="314" t="str">
        <f t="shared" ca="1" si="80"/>
        <v/>
      </c>
      <c r="Z161" s="315" t="str">
        <f t="shared" ca="1" si="81"/>
        <v/>
      </c>
      <c r="AA161" s="316" t="str">
        <f t="shared" ca="1" si="82"/>
        <v/>
      </c>
      <c r="AC161" s="310" t="e">
        <f t="shared" ca="1" si="83"/>
        <v>#N/A</v>
      </c>
      <c r="AD161" s="323" t="e">
        <f t="shared" ca="1" si="84"/>
        <v>#N/A</v>
      </c>
      <c r="AE161" s="324">
        <f t="shared" ca="1" si="63"/>
        <v>1188.9876019624714</v>
      </c>
      <c r="AG161" s="306">
        <f t="shared" ca="1" si="85"/>
        <v>-10.897138918880014</v>
      </c>
      <c r="AH161" s="304">
        <f t="shared" ca="1" si="86"/>
        <v>-1.4587609079006685</v>
      </c>
    </row>
    <row r="162" spans="1:34" x14ac:dyDescent="0.2">
      <c r="A162" s="347">
        <f t="shared" ca="1" si="64"/>
        <v>0.1</v>
      </c>
      <c r="B162" s="304">
        <f t="shared" ca="1" si="65"/>
        <v>11.399999999999958</v>
      </c>
      <c r="D162" s="306">
        <f t="shared" ca="1" si="66"/>
        <v>-0.38713727830233358</v>
      </c>
      <c r="E162" s="307">
        <f t="shared" ca="1" si="67"/>
        <v>-11.146541165489078</v>
      </c>
      <c r="F162" s="304">
        <f t="shared" ca="1" si="68"/>
        <v>11.153262089012072</v>
      </c>
      <c r="G162" s="306">
        <f t="shared" ca="1" si="69"/>
        <v>12.765878830194351</v>
      </c>
      <c r="H162" s="307">
        <f t="shared" ca="1" si="70"/>
        <v>43.09153841588379</v>
      </c>
      <c r="I162" s="304">
        <f t="shared" ca="1" si="71"/>
        <v>44.94272294103677</v>
      </c>
      <c r="J162" s="306">
        <f t="shared" ca="1" si="72"/>
        <v>170.12505324836488</v>
      </c>
      <c r="K162" s="307">
        <f t="shared" ca="1" si="73"/>
        <v>1193.3524885098873</v>
      </c>
      <c r="L162" s="304">
        <f t="shared" ca="1" si="58"/>
        <v>1205.4180584243375</v>
      </c>
      <c r="M162" s="306">
        <f t="shared" ca="1" si="74"/>
        <v>1.2827832145834142</v>
      </c>
      <c r="N162" s="304">
        <f t="shared" ca="1" si="75"/>
        <v>73.498064225854264</v>
      </c>
      <c r="P162" s="310">
        <f t="shared" ca="1" si="76"/>
        <v>23</v>
      </c>
      <c r="Q162" s="304">
        <f t="shared" ca="1" si="77"/>
        <v>0</v>
      </c>
      <c r="R162" s="306">
        <f t="shared" ca="1" si="78"/>
        <v>0</v>
      </c>
      <c r="S162" s="307">
        <f t="shared" ca="1" si="79"/>
        <v>5.083000000000002</v>
      </c>
      <c r="T162" s="304">
        <f t="shared" ca="1" si="59"/>
        <v>49.86423000000002</v>
      </c>
      <c r="U162" s="311">
        <f t="shared" ca="1" si="60"/>
        <v>0</v>
      </c>
      <c r="V162" s="306">
        <f t="shared" ca="1" si="61"/>
        <v>1.0870457240809668</v>
      </c>
      <c r="W162" s="304">
        <f t="shared" ca="1" si="62"/>
        <v>6.7417091673540206</v>
      </c>
      <c r="Y162" s="314" t="str">
        <f t="shared" ca="1" si="80"/>
        <v/>
      </c>
      <c r="Z162" s="315" t="str">
        <f t="shared" ca="1" si="81"/>
        <v/>
      </c>
      <c r="AA162" s="316" t="str">
        <f t="shared" ca="1" si="82"/>
        <v/>
      </c>
      <c r="AC162" s="310" t="e">
        <f t="shared" ca="1" si="83"/>
        <v>#N/A</v>
      </c>
      <c r="AD162" s="323" t="e">
        <f t="shared" ca="1" si="84"/>
        <v>#N/A</v>
      </c>
      <c r="AE162" s="324">
        <f t="shared" ca="1" si="63"/>
        <v>1193.3524885098873</v>
      </c>
      <c r="AG162" s="306">
        <f t="shared" ca="1" si="85"/>
        <v>-10.814156601428909</v>
      </c>
      <c r="AH162" s="304">
        <f t="shared" ca="1" si="86"/>
        <v>-1.3914803481538063</v>
      </c>
    </row>
    <row r="163" spans="1:34" x14ac:dyDescent="0.2">
      <c r="A163" s="347">
        <f t="shared" ca="1" si="64"/>
        <v>0.1</v>
      </c>
      <c r="B163" s="304">
        <f t="shared" ca="1" si="65"/>
        <v>11.499999999999957</v>
      </c>
      <c r="D163" s="306">
        <f t="shared" ca="1" si="66"/>
        <v>-0.37673957212784903</v>
      </c>
      <c r="E163" s="307">
        <f t="shared" ca="1" si="67"/>
        <v>-11.08169370484176</v>
      </c>
      <c r="F163" s="304">
        <f t="shared" ca="1" si="68"/>
        <v>11.088095782105084</v>
      </c>
      <c r="G163" s="306">
        <f t="shared" ca="1" si="69"/>
        <v>12.728204872981566</v>
      </c>
      <c r="H163" s="307">
        <f t="shared" ca="1" si="70"/>
        <v>41.983369045399613</v>
      </c>
      <c r="I163" s="304">
        <f t="shared" ca="1" si="71"/>
        <v>43.870382670895523</v>
      </c>
      <c r="J163" s="306">
        <f t="shared" ca="1" si="72"/>
        <v>171.39975743352366</v>
      </c>
      <c r="K163" s="307">
        <f t="shared" ca="1" si="73"/>
        <v>1197.6062338829515</v>
      </c>
      <c r="L163" s="304">
        <f t="shared" ca="1" si="58"/>
        <v>1209.8093107112284</v>
      </c>
      <c r="M163" s="306">
        <f t="shared" ca="1" si="74"/>
        <v>1.2764314873235416</v>
      </c>
      <c r="N163" s="304">
        <f t="shared" ca="1" si="75"/>
        <v>73.134137061245369</v>
      </c>
      <c r="P163" s="310">
        <f t="shared" ca="1" si="76"/>
        <v>23</v>
      </c>
      <c r="Q163" s="304">
        <f t="shared" ca="1" si="77"/>
        <v>0</v>
      </c>
      <c r="R163" s="306">
        <f t="shared" ca="1" si="78"/>
        <v>0</v>
      </c>
      <c r="S163" s="307">
        <f t="shared" ca="1" si="79"/>
        <v>5.083000000000002</v>
      </c>
      <c r="T163" s="304">
        <f t="shared" ca="1" si="59"/>
        <v>49.86423000000002</v>
      </c>
      <c r="U163" s="311">
        <f t="shared" ca="1" si="60"/>
        <v>0</v>
      </c>
      <c r="V163" s="306">
        <f t="shared" ca="1" si="61"/>
        <v>1.0865817634953889</v>
      </c>
      <c r="W163" s="304">
        <f t="shared" ca="1" si="62"/>
        <v>6.4210890903285138</v>
      </c>
      <c r="Y163" s="314" t="str">
        <f t="shared" ca="1" si="80"/>
        <v/>
      </c>
      <c r="Z163" s="315" t="str">
        <f t="shared" ca="1" si="81"/>
        <v/>
      </c>
      <c r="AA163" s="316" t="str">
        <f t="shared" ca="1" si="82"/>
        <v/>
      </c>
      <c r="AC163" s="310" t="e">
        <f t="shared" ca="1" si="83"/>
        <v>#N/A</v>
      </c>
      <c r="AD163" s="323" t="e">
        <f t="shared" ca="1" si="84"/>
        <v>#N/A</v>
      </c>
      <c r="AE163" s="324">
        <f t="shared" ca="1" si="63"/>
        <v>1197.6062338829515</v>
      </c>
      <c r="AG163" s="306">
        <f t="shared" ca="1" si="85"/>
        <v>-10.732252301587909</v>
      </c>
      <c r="AH163" s="304">
        <f t="shared" ca="1" si="86"/>
        <v>-1.3263248411084041</v>
      </c>
    </row>
    <row r="164" spans="1:34" x14ac:dyDescent="0.2">
      <c r="A164" s="347">
        <f t="shared" ca="1" si="64"/>
        <v>0.1</v>
      </c>
      <c r="B164" s="304">
        <f t="shared" ca="1" si="65"/>
        <v>11.599999999999957</v>
      </c>
      <c r="D164" s="306">
        <f t="shared" ca="1" si="66"/>
        <v>-0.36650872717054384</v>
      </c>
      <c r="E164" s="307">
        <f t="shared" ca="1" si="67"/>
        <v>-11.018911335472255</v>
      </c>
      <c r="F164" s="304">
        <f t="shared" ca="1" si="68"/>
        <v>11.025005018869205</v>
      </c>
      <c r="G164" s="306">
        <f t="shared" ca="1" si="69"/>
        <v>12.691554000264512</v>
      </c>
      <c r="H164" s="307">
        <f t="shared" ca="1" si="70"/>
        <v>40.881477911852386</v>
      </c>
      <c r="I164" s="304">
        <f t="shared" ca="1" si="71"/>
        <v>42.806200242475441</v>
      </c>
      <c r="J164" s="306">
        <f t="shared" ca="1" si="72"/>
        <v>172.67074537718597</v>
      </c>
      <c r="K164" s="307">
        <f t="shared" ca="1" si="73"/>
        <v>1201.749476230814</v>
      </c>
      <c r="L164" s="304">
        <f t="shared" ca="1" si="58"/>
        <v>1214.091013857754</v>
      </c>
      <c r="M164" s="306">
        <f t="shared" ca="1" si="74"/>
        <v>1.2697824118428656</v>
      </c>
      <c r="N164" s="304">
        <f t="shared" ca="1" si="75"/>
        <v>72.75317309853871</v>
      </c>
      <c r="P164" s="310">
        <f t="shared" ca="1" si="76"/>
        <v>23</v>
      </c>
      <c r="Q164" s="304">
        <f t="shared" ca="1" si="77"/>
        <v>0</v>
      </c>
      <c r="R164" s="306">
        <f t="shared" ca="1" si="78"/>
        <v>0</v>
      </c>
      <c r="S164" s="307">
        <f t="shared" ca="1" si="79"/>
        <v>5.083000000000002</v>
      </c>
      <c r="T164" s="304">
        <f t="shared" ca="1" si="59"/>
        <v>49.86423000000002</v>
      </c>
      <c r="U164" s="311">
        <f t="shared" ca="1" si="60"/>
        <v>0</v>
      </c>
      <c r="V164" s="306">
        <f t="shared" ca="1" si="61"/>
        <v>1.0861300345725566</v>
      </c>
      <c r="W164" s="304">
        <f t="shared" ca="1" si="62"/>
        <v>6.1108077292483474</v>
      </c>
      <c r="Y164" s="314" t="str">
        <f t="shared" ca="1" si="80"/>
        <v/>
      </c>
      <c r="Z164" s="315" t="str">
        <f t="shared" ca="1" si="81"/>
        <v/>
      </c>
      <c r="AA164" s="316" t="str">
        <f t="shared" ca="1" si="82"/>
        <v/>
      </c>
      <c r="AC164" s="310" t="e">
        <f t="shared" ca="1" si="83"/>
        <v>#N/A</v>
      </c>
      <c r="AD164" s="323" t="e">
        <f t="shared" ca="1" si="84"/>
        <v>#N/A</v>
      </c>
      <c r="AE164" s="324">
        <f t="shared" ca="1" si="63"/>
        <v>1201.749476230814</v>
      </c>
      <c r="AG164" s="306">
        <f t="shared" ca="1" si="85"/>
        <v>-10.651286603725737</v>
      </c>
      <c r="AH164" s="304">
        <f t="shared" ca="1" si="86"/>
        <v>-1.2632479028779287</v>
      </c>
    </row>
    <row r="165" spans="1:34" x14ac:dyDescent="0.2">
      <c r="A165" s="347">
        <f t="shared" ca="1" si="64"/>
        <v>0.1</v>
      </c>
      <c r="B165" s="304">
        <f t="shared" ca="1" si="65"/>
        <v>11.699999999999957</v>
      </c>
      <c r="D165" s="306">
        <f t="shared" ca="1" si="66"/>
        <v>-0.35644016233576692</v>
      </c>
      <c r="E165" s="307">
        <f t="shared" ca="1" si="67"/>
        <v>-10.958149440417072</v>
      </c>
      <c r="F165" s="304">
        <f t="shared" ca="1" si="68"/>
        <v>10.963944944582627</v>
      </c>
      <c r="G165" s="306">
        <f t="shared" ca="1" si="69"/>
        <v>12.655909984030936</v>
      </c>
      <c r="H165" s="307">
        <f t="shared" ca="1" si="70"/>
        <v>39.78566296781068</v>
      </c>
      <c r="I165" s="304">
        <f t="shared" ca="1" si="71"/>
        <v>41.750102219181642</v>
      </c>
      <c r="J165" s="306">
        <f t="shared" ca="1" si="72"/>
        <v>173.93811857640074</v>
      </c>
      <c r="K165" s="307">
        <f t="shared" ca="1" si="73"/>
        <v>1205.7828332747972</v>
      </c>
      <c r="L165" s="304">
        <f t="shared" ca="1" si="58"/>
        <v>1218.263809736666</v>
      </c>
      <c r="M165" s="306">
        <f t="shared" ca="1" si="74"/>
        <v>1.2628157761504537</v>
      </c>
      <c r="N165" s="304">
        <f t="shared" ca="1" si="75"/>
        <v>72.35401427595832</v>
      </c>
      <c r="P165" s="310">
        <f t="shared" ca="1" si="76"/>
        <v>23</v>
      </c>
      <c r="Q165" s="304">
        <f t="shared" ca="1" si="77"/>
        <v>0</v>
      </c>
      <c r="R165" s="306">
        <f t="shared" ca="1" si="78"/>
        <v>0</v>
      </c>
      <c r="S165" s="307">
        <f t="shared" ca="1" si="79"/>
        <v>5.083000000000002</v>
      </c>
      <c r="T165" s="304">
        <f t="shared" ca="1" si="59"/>
        <v>49.86423000000002</v>
      </c>
      <c r="U165" s="311">
        <f t="shared" ca="1" si="60"/>
        <v>0</v>
      </c>
      <c r="V165" s="306">
        <f t="shared" ca="1" si="61"/>
        <v>1.0856904557709726</v>
      </c>
      <c r="W165" s="304">
        <f t="shared" ca="1" si="62"/>
        <v>5.810647697174308</v>
      </c>
      <c r="Y165" s="314" t="str">
        <f t="shared" ca="1" si="80"/>
        <v/>
      </c>
      <c r="Z165" s="315" t="str">
        <f t="shared" ca="1" si="81"/>
        <v/>
      </c>
      <c r="AA165" s="316" t="str">
        <f t="shared" ca="1" si="82"/>
        <v/>
      </c>
      <c r="AC165" s="310" t="e">
        <f t="shared" ca="1" si="83"/>
        <v>#N/A</v>
      </c>
      <c r="AD165" s="323" t="e">
        <f t="shared" ca="1" si="84"/>
        <v>#N/A</v>
      </c>
      <c r="AE165" s="324">
        <f t="shared" ca="1" si="63"/>
        <v>1205.7828332747972</v>
      </c>
      <c r="AG165" s="306">
        <f t="shared" ca="1" si="85"/>
        <v>-10.571111691953515</v>
      </c>
      <c r="AH165" s="304">
        <f t="shared" ca="1" si="86"/>
        <v>-1.2022049437828732</v>
      </c>
    </row>
    <row r="166" spans="1:34" x14ac:dyDescent="0.2">
      <c r="A166" s="347">
        <f t="shared" ca="1" si="64"/>
        <v>0.1</v>
      </c>
      <c r="B166" s="304">
        <f t="shared" ca="1" si="65"/>
        <v>11.799999999999956</v>
      </c>
      <c r="D166" s="306">
        <f t="shared" ca="1" si="66"/>
        <v>-0.34652954561229038</v>
      </c>
      <c r="E166" s="307">
        <f t="shared" ca="1" si="67"/>
        <v>-10.899365184132575</v>
      </c>
      <c r="F166" s="304">
        <f t="shared" ca="1" si="68"/>
        <v>10.904872495497761</v>
      </c>
      <c r="G166" s="306">
        <f t="shared" ca="1" si="69"/>
        <v>12.621257029469707</v>
      </c>
      <c r="H166" s="307">
        <f t="shared" ca="1" si="70"/>
        <v>38.695726449397419</v>
      </c>
      <c r="I166" s="304">
        <f t="shared" ca="1" si="71"/>
        <v>40.702031576452463</v>
      </c>
      <c r="J166" s="306">
        <f t="shared" ca="1" si="72"/>
        <v>175.20197692707578</v>
      </c>
      <c r="K166" s="307">
        <f t="shared" ca="1" si="73"/>
        <v>1209.7069027456575</v>
      </c>
      <c r="L166" s="304">
        <f t="shared" ca="1" si="58"/>
        <v>1222.3283205708879</v>
      </c>
      <c r="M166" s="306">
        <f t="shared" ca="1" si="74"/>
        <v>1.2555095582840801</v>
      </c>
      <c r="N166" s="304">
        <f t="shared" ca="1" si="75"/>
        <v>71.935398828012026</v>
      </c>
      <c r="P166" s="310">
        <f t="shared" ca="1" si="76"/>
        <v>23</v>
      </c>
      <c r="Q166" s="304">
        <f t="shared" ca="1" si="77"/>
        <v>0</v>
      </c>
      <c r="R166" s="306">
        <f t="shared" ca="1" si="78"/>
        <v>0</v>
      </c>
      <c r="S166" s="307">
        <f t="shared" ca="1" si="79"/>
        <v>5.083000000000002</v>
      </c>
      <c r="T166" s="304">
        <f t="shared" ca="1" si="59"/>
        <v>49.86423000000002</v>
      </c>
      <c r="U166" s="311">
        <f t="shared" ca="1" si="60"/>
        <v>0</v>
      </c>
      <c r="V166" s="306">
        <f t="shared" ca="1" si="61"/>
        <v>1.0852629482190919</v>
      </c>
      <c r="W166" s="304">
        <f t="shared" ca="1" si="62"/>
        <v>5.5204005225159714</v>
      </c>
      <c r="Y166" s="314" t="str">
        <f t="shared" ca="1" si="80"/>
        <v/>
      </c>
      <c r="Z166" s="315" t="str">
        <f t="shared" ca="1" si="81"/>
        <v/>
      </c>
      <c r="AA166" s="316" t="str">
        <f t="shared" ca="1" si="82"/>
        <v/>
      </c>
      <c r="AC166" s="310" t="e">
        <f t="shared" ca="1" si="83"/>
        <v>#N/A</v>
      </c>
      <c r="AD166" s="323" t="e">
        <f t="shared" ca="1" si="84"/>
        <v>#N/A</v>
      </c>
      <c r="AE166" s="324">
        <f t="shared" ca="1" si="63"/>
        <v>1209.7069027456575</v>
      </c>
      <c r="AG166" s="306">
        <f t="shared" ca="1" si="85"/>
        <v>-10.49156991797302</v>
      </c>
      <c r="AH166" s="304">
        <f t="shared" ca="1" si="86"/>
        <v>-1.1431531963750357</v>
      </c>
    </row>
    <row r="167" spans="1:34" x14ac:dyDescent="0.2">
      <c r="A167" s="347">
        <f t="shared" ca="1" si="64"/>
        <v>0.1</v>
      </c>
      <c r="B167" s="304">
        <f t="shared" ca="1" si="65"/>
        <v>11.899999999999956</v>
      </c>
      <c r="D167" s="306">
        <f t="shared" ca="1" si="66"/>
        <v>-0.33677279622621259</v>
      </c>
      <c r="E167" s="307">
        <f t="shared" ca="1" si="67"/>
        <v>-10.842517440056898</v>
      </c>
      <c r="F167" s="304">
        <f t="shared" ca="1" si="68"/>
        <v>10.847746326044687</v>
      </c>
      <c r="G167" s="306">
        <f t="shared" ca="1" si="69"/>
        <v>12.587579749847086</v>
      </c>
      <c r="H167" s="307">
        <f t="shared" ca="1" si="70"/>
        <v>37.611474705391728</v>
      </c>
      <c r="I167" s="304">
        <f t="shared" ca="1" si="71"/>
        <v>39.661948936897723</v>
      </c>
      <c r="J167" s="306">
        <f t="shared" ca="1" si="72"/>
        <v>176.46241876604162</v>
      </c>
      <c r="K167" s="307">
        <f t="shared" ca="1" si="73"/>
        <v>1213.5222628033971</v>
      </c>
      <c r="L167" s="304">
        <f t="shared" ca="1" si="58"/>
        <v>1226.2851493662633</v>
      </c>
      <c r="M167" s="306">
        <f t="shared" ca="1" si="74"/>
        <v>1.2478397282740441</v>
      </c>
      <c r="N167" s="304">
        <f t="shared" ca="1" si="75"/>
        <v>71.495949938854196</v>
      </c>
      <c r="P167" s="310">
        <f t="shared" ca="1" si="76"/>
        <v>23</v>
      </c>
      <c r="Q167" s="304">
        <f t="shared" ca="1" si="77"/>
        <v>0</v>
      </c>
      <c r="R167" s="306">
        <f t="shared" ca="1" si="78"/>
        <v>0</v>
      </c>
      <c r="S167" s="307">
        <f t="shared" ca="1" si="79"/>
        <v>5.083000000000002</v>
      </c>
      <c r="T167" s="304">
        <f t="shared" ca="1" si="59"/>
        <v>49.86423000000002</v>
      </c>
      <c r="U167" s="311">
        <f t="shared" ca="1" si="60"/>
        <v>0</v>
      </c>
      <c r="V167" s="306">
        <f t="shared" ca="1" si="61"/>
        <v>1.0848474356575137</v>
      </c>
      <c r="W167" s="304">
        <f t="shared" ca="1" si="62"/>
        <v>5.2398663197653486</v>
      </c>
      <c r="Y167" s="314" t="str">
        <f t="shared" ca="1" si="80"/>
        <v/>
      </c>
      <c r="Z167" s="315" t="str">
        <f t="shared" ca="1" si="81"/>
        <v/>
      </c>
      <c r="AA167" s="316" t="str">
        <f t="shared" ca="1" si="82"/>
        <v/>
      </c>
      <c r="AC167" s="310" t="e">
        <f t="shared" ca="1" si="83"/>
        <v>#N/A</v>
      </c>
      <c r="AD167" s="323" t="e">
        <f t="shared" ca="1" si="84"/>
        <v>#N/A</v>
      </c>
      <c r="AE167" s="324">
        <f t="shared" ca="1" si="63"/>
        <v>1213.5222628033971</v>
      </c>
      <c r="AG167" s="306">
        <f t="shared" ca="1" si="85"/>
        <v>-10.412492165382606</v>
      </c>
      <c r="AH167" s="304">
        <f t="shared" ca="1" si="86"/>
        <v>-1.0860516471603323</v>
      </c>
    </row>
    <row r="168" spans="1:34" x14ac:dyDescent="0.2">
      <c r="A168" s="347">
        <f t="shared" ca="1" si="64"/>
        <v>0.1</v>
      </c>
      <c r="B168" s="304">
        <f t="shared" ca="1" si="65"/>
        <v>11.999999999999956</v>
      </c>
      <c r="D168" s="306">
        <f t="shared" ca="1" si="66"/>
        <v>-0.32716608844524159</v>
      </c>
      <c r="E168" s="307">
        <f t="shared" ca="1" si="67"/>
        <v>-10.78756672089165</v>
      </c>
      <c r="F168" s="304">
        <f t="shared" ca="1" si="68"/>
        <v>10.792526738772418</v>
      </c>
      <c r="G168" s="306">
        <f t="shared" ca="1" si="69"/>
        <v>12.554863141002562</v>
      </c>
      <c r="H168" s="307">
        <f t="shared" ca="1" si="70"/>
        <v>36.532718033302565</v>
      </c>
      <c r="I168" s="304">
        <f t="shared" ca="1" si="71"/>
        <v>38.62983400676341</v>
      </c>
      <c r="J168" s="306">
        <f t="shared" ca="1" si="72"/>
        <v>177.7195409105841</v>
      </c>
      <c r="K168" s="307">
        <f t="shared" ca="1" si="73"/>
        <v>1217.2294724403318</v>
      </c>
      <c r="L168" s="304">
        <f t="shared" ca="1" si="58"/>
        <v>1230.1348803276969</v>
      </c>
      <c r="M168" s="306">
        <f t="shared" ca="1" si="74"/>
        <v>1.239780025033504</v>
      </c>
      <c r="N168" s="304">
        <f t="shared" ca="1" si="75"/>
        <v>71.034162959043329</v>
      </c>
      <c r="P168" s="310">
        <f t="shared" ca="1" si="76"/>
        <v>23</v>
      </c>
      <c r="Q168" s="304">
        <f t="shared" ca="1" si="77"/>
        <v>0</v>
      </c>
      <c r="R168" s="306">
        <f t="shared" ca="1" si="78"/>
        <v>0</v>
      </c>
      <c r="S168" s="307">
        <f t="shared" ca="1" si="79"/>
        <v>5.083000000000002</v>
      </c>
      <c r="T168" s="304">
        <f t="shared" ca="1" si="59"/>
        <v>49.86423000000002</v>
      </c>
      <c r="U168" s="311">
        <f t="shared" ca="1" si="60"/>
        <v>0</v>
      </c>
      <c r="V168" s="306">
        <f t="shared" ca="1" si="61"/>
        <v>1.0844438443835236</v>
      </c>
      <c r="W168" s="304">
        <f t="shared" ca="1" si="62"/>
        <v>4.9688534770657453</v>
      </c>
      <c r="Y168" s="314" t="str">
        <f t="shared" ca="1" si="80"/>
        <v/>
      </c>
      <c r="Z168" s="315" t="str">
        <f t="shared" ca="1" si="81"/>
        <v/>
      </c>
      <c r="AA168" s="316" t="str">
        <f t="shared" ca="1" si="82"/>
        <v/>
      </c>
      <c r="AC168" s="310">
        <f t="shared" ca="1" si="83"/>
        <v>11.999999999999956</v>
      </c>
      <c r="AD168" s="323">
        <f t="shared" ca="1" si="84"/>
        <v>177.7195409105841</v>
      </c>
      <c r="AE168" s="324">
        <f t="shared" ca="1" si="63"/>
        <v>1217.2294724403318</v>
      </c>
      <c r="AG168" s="306">
        <f t="shared" ca="1" si="85"/>
        <v>-10.333695974884431</v>
      </c>
      <c r="AH168" s="304">
        <f t="shared" ca="1" si="86"/>
        <v>-1.0308609718208432</v>
      </c>
    </row>
    <row r="169" spans="1:34" x14ac:dyDescent="0.2">
      <c r="A169" s="347">
        <f t="shared" ca="1" si="64"/>
        <v>0.1</v>
      </c>
      <c r="B169" s="304">
        <f t="shared" ca="1" si="65"/>
        <v>12.099999999999955</v>
      </c>
      <c r="D169" s="306">
        <f t="shared" ca="1" si="66"/>
        <v>-0.31770585721774264</v>
      </c>
      <c r="E169" s="307">
        <f t="shared" ca="1" si="67"/>
        <v>-10.73447511127052</v>
      </c>
      <c r="F169" s="304">
        <f t="shared" ca="1" si="68"/>
        <v>10.73917561669408</v>
      </c>
      <c r="G169" s="306">
        <f t="shared" ca="1" si="69"/>
        <v>12.523092555280787</v>
      </c>
      <c r="H169" s="307">
        <f t="shared" ca="1" si="70"/>
        <v>35.459270522175515</v>
      </c>
      <c r="I169" s="304">
        <f t="shared" ca="1" si="71"/>
        <v>37.605687244258078</v>
      </c>
      <c r="J169" s="306">
        <f t="shared" ca="1" si="72"/>
        <v>178.97343869539827</v>
      </c>
      <c r="K169" s="307">
        <f t="shared" ca="1" si="73"/>
        <v>1220.8290718681058</v>
      </c>
      <c r="L169" s="304">
        <f t="shared" ca="1" si="58"/>
        <v>1233.8780792593716</v>
      </c>
      <c r="M169" s="306">
        <f t="shared" ca="1" si="74"/>
        <v>1.2313017046976089</v>
      </c>
      <c r="N169" s="304">
        <f t="shared" ca="1" si="75"/>
        <v>70.548390986436601</v>
      </c>
      <c r="P169" s="310">
        <f t="shared" ca="1" si="76"/>
        <v>23</v>
      </c>
      <c r="Q169" s="304">
        <f t="shared" ca="1" si="77"/>
        <v>0</v>
      </c>
      <c r="R169" s="306">
        <f t="shared" ca="1" si="78"/>
        <v>0</v>
      </c>
      <c r="S169" s="307">
        <f t="shared" ca="1" si="79"/>
        <v>5.083000000000002</v>
      </c>
      <c r="T169" s="304">
        <f t="shared" ca="1" si="59"/>
        <v>49.86423000000002</v>
      </c>
      <c r="U169" s="311">
        <f t="shared" ca="1" si="60"/>
        <v>0</v>
      </c>
      <c r="V169" s="306">
        <f t="shared" ca="1" si="61"/>
        <v>1.0840521031978911</v>
      </c>
      <c r="W169" s="304">
        <f t="shared" ca="1" si="62"/>
        <v>4.7071783597215857</v>
      </c>
      <c r="Y169" s="314" t="str">
        <f t="shared" ca="1" si="80"/>
        <v/>
      </c>
      <c r="Z169" s="315" t="str">
        <f t="shared" ca="1" si="81"/>
        <v/>
      </c>
      <c r="AA169" s="316" t="str">
        <f t="shared" ca="1" si="82"/>
        <v/>
      </c>
      <c r="AC169" s="310" t="e">
        <f t="shared" ca="1" si="83"/>
        <v>#N/A</v>
      </c>
      <c r="AD169" s="323" t="e">
        <f t="shared" ca="1" si="84"/>
        <v>#N/A</v>
      </c>
      <c r="AE169" s="324">
        <f t="shared" ca="1" si="63"/>
        <v>1220.8290718681058</v>
      </c>
      <c r="AG169" s="306">
        <f t="shared" ca="1" si="85"/>
        <v>-10.254983388296594</v>
      </c>
      <c r="AH169" s="304">
        <f t="shared" ca="1" si="86"/>
        <v>-0.9775434737489167</v>
      </c>
    </row>
    <row r="170" spans="1:34" x14ac:dyDescent="0.2">
      <c r="A170" s="347">
        <f t="shared" ca="1" si="64"/>
        <v>0.1</v>
      </c>
      <c r="B170" s="304">
        <f t="shared" ca="1" si="65"/>
        <v>12.199999999999955</v>
      </c>
      <c r="D170" s="306">
        <f t="shared" ca="1" si="66"/>
        <v>-0.30838880586747452</v>
      </c>
      <c r="E170" s="307">
        <f t="shared" ca="1" si="67"/>
        <v>-10.683206202461088</v>
      </c>
      <c r="F170" s="304">
        <f t="shared" ca="1" si="68"/>
        <v>10.687656357681389</v>
      </c>
      <c r="G170" s="306">
        <f t="shared" ca="1" si="69"/>
        <v>12.492253674694039</v>
      </c>
      <c r="H170" s="307">
        <f t="shared" ca="1" si="70"/>
        <v>34.390949901929403</v>
      </c>
      <c r="I170" s="304">
        <f t="shared" ca="1" si="71"/>
        <v>36.589531795718905</v>
      </c>
      <c r="J170" s="306">
        <f t="shared" ca="1" si="72"/>
        <v>180.22420600689702</v>
      </c>
      <c r="K170" s="307">
        <f t="shared" ca="1" si="73"/>
        <v>1224.321582889311</v>
      </c>
      <c r="L170" s="304">
        <f t="shared" ca="1" si="58"/>
        <v>1237.5152939496968</v>
      </c>
      <c r="M170" s="306">
        <f t="shared" ca="1" si="74"/>
        <v>1.2223732564463194</v>
      </c>
      <c r="N170" s="304">
        <f t="shared" ca="1" si="75"/>
        <v>70.036828584036755</v>
      </c>
      <c r="P170" s="310">
        <f t="shared" ca="1" si="76"/>
        <v>23</v>
      </c>
      <c r="Q170" s="304">
        <f t="shared" ca="1" si="77"/>
        <v>0</v>
      </c>
      <c r="R170" s="306">
        <f t="shared" ca="1" si="78"/>
        <v>0</v>
      </c>
      <c r="S170" s="307">
        <f t="shared" ca="1" si="79"/>
        <v>5.083000000000002</v>
      </c>
      <c r="T170" s="304">
        <f t="shared" ca="1" si="59"/>
        <v>49.86423000000002</v>
      </c>
      <c r="U170" s="311">
        <f t="shared" ca="1" si="60"/>
        <v>0</v>
      </c>
      <c r="V170" s="306">
        <f t="shared" ca="1" si="61"/>
        <v>1.083672143353829</v>
      </c>
      <c r="W170" s="304">
        <f t="shared" ca="1" si="62"/>
        <v>4.4546650288075273</v>
      </c>
      <c r="Y170" s="314" t="str">
        <f t="shared" ca="1" si="80"/>
        <v/>
      </c>
      <c r="Z170" s="315" t="str">
        <f t="shared" ca="1" si="81"/>
        <v/>
      </c>
      <c r="AA170" s="316" t="str">
        <f t="shared" ca="1" si="82"/>
        <v/>
      </c>
      <c r="AC170" s="310" t="e">
        <f t="shared" ca="1" si="83"/>
        <v>#N/A</v>
      </c>
      <c r="AD170" s="323" t="e">
        <f t="shared" ca="1" si="84"/>
        <v>#N/A</v>
      </c>
      <c r="AE170" s="324">
        <f t="shared" ca="1" si="63"/>
        <v>1224.321582889311</v>
      </c>
      <c r="AG170" s="306">
        <f t="shared" ca="1" si="85"/>
        <v>-10.176138461465628</v>
      </c>
      <c r="AH170" s="304">
        <f t="shared" ca="1" si="86"/>
        <v>-0.92606302571740784</v>
      </c>
    </row>
    <row r="171" spans="1:34" x14ac:dyDescent="0.2">
      <c r="A171" s="347">
        <f t="shared" ca="1" si="64"/>
        <v>0.1</v>
      </c>
      <c r="B171" s="304">
        <f t="shared" ca="1" si="65"/>
        <v>12.299999999999955</v>
      </c>
      <c r="D171" s="306">
        <f t="shared" ca="1" si="66"/>
        <v>-0.29921191610795711</v>
      </c>
      <c r="E171" s="307">
        <f t="shared" ca="1" si="67"/>
        <v>-10.633725028717134</v>
      </c>
      <c r="F171" s="304">
        <f t="shared" ca="1" si="68"/>
        <v>10.637933810524776</v>
      </c>
      <c r="G171" s="306">
        <f t="shared" ca="1" si="69"/>
        <v>12.462332483083243</v>
      </c>
      <c r="H171" s="307">
        <f t="shared" ca="1" si="70"/>
        <v>33.327577399057688</v>
      </c>
      <c r="I171" s="304">
        <f t="shared" ca="1" si="71"/>
        <v>35.581415742056869</v>
      </c>
      <c r="J171" s="306">
        <f t="shared" ca="1" si="72"/>
        <v>181.4719353147859</v>
      </c>
      <c r="K171" s="307">
        <f t="shared" ca="1" si="73"/>
        <v>1227.7075092543603</v>
      </c>
      <c r="L171" s="304">
        <f t="shared" ca="1" si="58"/>
        <v>1241.0470545416233</v>
      </c>
      <c r="M171" s="306">
        <f t="shared" ca="1" si="74"/>
        <v>1.2129600813027757</v>
      </c>
      <c r="N171" s="304">
        <f t="shared" ca="1" si="75"/>
        <v>69.497493376494248</v>
      </c>
      <c r="P171" s="310">
        <f t="shared" ca="1" si="76"/>
        <v>23</v>
      </c>
      <c r="Q171" s="304">
        <f t="shared" ca="1" si="77"/>
        <v>0</v>
      </c>
      <c r="R171" s="306">
        <f t="shared" ca="1" si="78"/>
        <v>0</v>
      </c>
      <c r="S171" s="307">
        <f t="shared" ca="1" si="79"/>
        <v>5.083000000000002</v>
      </c>
      <c r="T171" s="304">
        <f t="shared" ca="1" si="59"/>
        <v>49.86423000000002</v>
      </c>
      <c r="U171" s="311">
        <f t="shared" ca="1" si="60"/>
        <v>0</v>
      </c>
      <c r="V171" s="306">
        <f t="shared" ca="1" si="61"/>
        <v>1.083303898508029</v>
      </c>
      <c r="W171" s="304">
        <f t="shared" ca="1" si="62"/>
        <v>4.2111449740838598</v>
      </c>
      <c r="Y171" s="314" t="str">
        <f t="shared" ca="1" si="80"/>
        <v/>
      </c>
      <c r="Z171" s="315" t="str">
        <f t="shared" ca="1" si="81"/>
        <v/>
      </c>
      <c r="AA171" s="316" t="str">
        <f t="shared" ca="1" si="82"/>
        <v/>
      </c>
      <c r="AC171" s="310" t="e">
        <f t="shared" ca="1" si="83"/>
        <v>#N/A</v>
      </c>
      <c r="AD171" s="323" t="e">
        <f t="shared" ca="1" si="84"/>
        <v>#N/A</v>
      </c>
      <c r="AE171" s="324">
        <f t="shared" ca="1" si="63"/>
        <v>1227.7075092543603</v>
      </c>
      <c r="AG171" s="306">
        <f t="shared" ca="1" si="85"/>
        <v>-10.096924386860875</v>
      </c>
      <c r="AH171" s="304">
        <f t="shared" ca="1" si="86"/>
        <v>-0.87638501452046536</v>
      </c>
    </row>
    <row r="172" spans="1:34" x14ac:dyDescent="0.2">
      <c r="A172" s="347">
        <f t="shared" ca="1" si="64"/>
        <v>0.1</v>
      </c>
      <c r="B172" s="304">
        <f t="shared" ca="1" si="65"/>
        <v>12.399999999999954</v>
      </c>
      <c r="D172" s="306">
        <f t="shared" ca="1" si="66"/>
        <v>-0.29017246069125308</v>
      </c>
      <c r="E172" s="307">
        <f t="shared" ca="1" si="67"/>
        <v>-10.585998004859054</v>
      </c>
      <c r="F172" s="304">
        <f t="shared" ca="1" si="68"/>
        <v>10.589974212235999</v>
      </c>
      <c r="G172" s="306">
        <f t="shared" ca="1" si="69"/>
        <v>12.433315237014117</v>
      </c>
      <c r="H172" s="307">
        <f t="shared" ca="1" si="70"/>
        <v>32.26897759857178</v>
      </c>
      <c r="I172" s="304">
        <f t="shared" ca="1" si="71"/>
        <v>34.581414705591428</v>
      </c>
      <c r="J172" s="306">
        <f t="shared" ca="1" si="72"/>
        <v>182.71671770079075</v>
      </c>
      <c r="K172" s="307">
        <f t="shared" ca="1" si="73"/>
        <v>1230.9873370042417</v>
      </c>
      <c r="L172" s="304">
        <f t="shared" ca="1" si="58"/>
        <v>1244.4738738889398</v>
      </c>
      <c r="M172" s="306">
        <f t="shared" ca="1" si="74"/>
        <v>1.2030241288021115</v>
      </c>
      <c r="N172" s="304">
        <f t="shared" ca="1" si="75"/>
        <v>68.92820523276373</v>
      </c>
      <c r="P172" s="310">
        <f t="shared" ca="1" si="76"/>
        <v>23</v>
      </c>
      <c r="Q172" s="304">
        <f t="shared" ca="1" si="77"/>
        <v>0</v>
      </c>
      <c r="R172" s="306">
        <f t="shared" ca="1" si="78"/>
        <v>0</v>
      </c>
      <c r="S172" s="307">
        <f t="shared" ca="1" si="79"/>
        <v>5.083000000000002</v>
      </c>
      <c r="T172" s="304">
        <f t="shared" ca="1" si="59"/>
        <v>49.86423000000002</v>
      </c>
      <c r="U172" s="311">
        <f t="shared" ca="1" si="60"/>
        <v>0</v>
      </c>
      <c r="V172" s="306">
        <f t="shared" ca="1" si="61"/>
        <v>1.0829473046736815</v>
      </c>
      <c r="W172" s="304">
        <f t="shared" ca="1" si="62"/>
        <v>3.9764568604694435</v>
      </c>
      <c r="Y172" s="314" t="str">
        <f t="shared" ca="1" si="80"/>
        <v/>
      </c>
      <c r="Z172" s="315" t="str">
        <f t="shared" ca="1" si="81"/>
        <v/>
      </c>
      <c r="AA172" s="316" t="str">
        <f t="shared" ca="1" si="82"/>
        <v/>
      </c>
      <c r="AC172" s="310" t="e">
        <f t="shared" ca="1" si="83"/>
        <v>#N/A</v>
      </c>
      <c r="AD172" s="323" t="e">
        <f t="shared" ca="1" si="84"/>
        <v>#N/A</v>
      </c>
      <c r="AE172" s="324">
        <f t="shared" ca="1" si="63"/>
        <v>1230.9873370042417</v>
      </c>
      <c r="AG172" s="306">
        <f t="shared" ca="1" si="85"/>
        <v>-10.017080155540075</v>
      </c>
      <c r="AH172" s="304">
        <f t="shared" ca="1" si="86"/>
        <v>-0.82847628842885268</v>
      </c>
    </row>
    <row r="173" spans="1:34" x14ac:dyDescent="0.2">
      <c r="A173" s="347">
        <f t="shared" ca="1" si="64"/>
        <v>0.1</v>
      </c>
      <c r="B173" s="304">
        <f t="shared" ca="1" si="65"/>
        <v>12.499999999999954</v>
      </c>
      <c r="D173" s="306">
        <f t="shared" ca="1" si="66"/>
        <v>-0.28126801906602711</v>
      </c>
      <c r="E173" s="307">
        <f t="shared" ca="1" si="67"/>
        <v>-10.539992864607523</v>
      </c>
      <c r="F173" s="304">
        <f t="shared" ca="1" si="68"/>
        <v>10.543745126117514</v>
      </c>
      <c r="G173" s="306">
        <f t="shared" ca="1" si="69"/>
        <v>12.405188435107515</v>
      </c>
      <c r="H173" s="307">
        <f t="shared" ca="1" si="70"/>
        <v>31.214978312111029</v>
      </c>
      <c r="I173" s="304">
        <f t="shared" ca="1" si="71"/>
        <v>33.589634876492589</v>
      </c>
      <c r="J173" s="306">
        <f t="shared" ca="1" si="72"/>
        <v>183.95864288439682</v>
      </c>
      <c r="K173" s="307">
        <f t="shared" ca="1" si="73"/>
        <v>1234.1615347997758</v>
      </c>
      <c r="L173" s="304">
        <f t="shared" ca="1" si="58"/>
        <v>1247.7962478991542</v>
      </c>
      <c r="M173" s="306">
        <f t="shared" ca="1" si="74"/>
        <v>1.1925234857817164</v>
      </c>
      <c r="N173" s="304">
        <f t="shared" ca="1" si="75"/>
        <v>68.326562705521582</v>
      </c>
      <c r="P173" s="310">
        <f t="shared" ca="1" si="76"/>
        <v>23</v>
      </c>
      <c r="Q173" s="304">
        <f t="shared" ca="1" si="77"/>
        <v>0</v>
      </c>
      <c r="R173" s="306">
        <f t="shared" ca="1" si="78"/>
        <v>0</v>
      </c>
      <c r="S173" s="307">
        <f t="shared" ca="1" si="79"/>
        <v>5.083000000000002</v>
      </c>
      <c r="T173" s="304">
        <f t="shared" ca="1" si="59"/>
        <v>49.86423000000002</v>
      </c>
      <c r="U173" s="311">
        <f t="shared" ca="1" si="60"/>
        <v>0</v>
      </c>
      <c r="V173" s="306">
        <f t="shared" ca="1" si="61"/>
        <v>1.0826023001754017</v>
      </c>
      <c r="W173" s="304">
        <f t="shared" ca="1" si="62"/>
        <v>3.7504462873641353</v>
      </c>
      <c r="Y173" s="314" t="str">
        <f t="shared" ca="1" si="80"/>
        <v/>
      </c>
      <c r="Z173" s="315" t="str">
        <f t="shared" ca="1" si="81"/>
        <v/>
      </c>
      <c r="AA173" s="316" t="str">
        <f t="shared" ca="1" si="82"/>
        <v/>
      </c>
      <c r="AC173" s="310" t="e">
        <f t="shared" ca="1" si="83"/>
        <v>#N/A</v>
      </c>
      <c r="AD173" s="323" t="e">
        <f t="shared" ca="1" si="84"/>
        <v>#N/A</v>
      </c>
      <c r="AE173" s="324">
        <f t="shared" ca="1" si="63"/>
        <v>1234.1615347997758</v>
      </c>
      <c r="AG173" s="306">
        <f t="shared" ca="1" si="85"/>
        <v>-9.9363166750001941</v>
      </c>
      <c r="AH173" s="304">
        <f t="shared" ca="1" si="86"/>
        <v>-0.78230510731250091</v>
      </c>
    </row>
    <row r="174" spans="1:34" x14ac:dyDescent="0.2">
      <c r="A174" s="347">
        <f t="shared" ca="1" si="64"/>
        <v>0.1</v>
      </c>
      <c r="B174" s="304">
        <f t="shared" ca="1" si="65"/>
        <v>12.599999999999953</v>
      </c>
      <c r="D174" s="306">
        <f t="shared" ca="1" si="66"/>
        <v>-0.27249649649084512</v>
      </c>
      <c r="E174" s="307">
        <f t="shared" ca="1" si="67"/>
        <v>-10.495678599126757</v>
      </c>
      <c r="F174" s="304">
        <f t="shared" ca="1" si="68"/>
        <v>10.499215380054226</v>
      </c>
      <c r="G174" s="306">
        <f t="shared" ca="1" si="69"/>
        <v>12.377938785458431</v>
      </c>
      <c r="H174" s="307">
        <f t="shared" ca="1" si="70"/>
        <v>30.165410452198355</v>
      </c>
      <c r="I174" s="304">
        <f t="shared" ca="1" si="71"/>
        <v>32.606216528848513</v>
      </c>
      <c r="J174" s="306">
        <f t="shared" ca="1" si="72"/>
        <v>185.19779924542513</v>
      </c>
      <c r="K174" s="307">
        <f t="shared" ca="1" si="73"/>
        <v>1237.2305542379913</v>
      </c>
      <c r="L174" s="304">
        <f t="shared" ca="1" si="58"/>
        <v>1251.0146558635499</v>
      </c>
      <c r="M174" s="306">
        <f t="shared" ca="1" si="74"/>
        <v>1.1814119108686003</v>
      </c>
      <c r="N174" s="304">
        <f t="shared" ca="1" si="75"/>
        <v>67.689916359256586</v>
      </c>
      <c r="P174" s="310">
        <f t="shared" ca="1" si="76"/>
        <v>23</v>
      </c>
      <c r="Q174" s="304">
        <f t="shared" ca="1" si="77"/>
        <v>0</v>
      </c>
      <c r="R174" s="306">
        <f t="shared" ca="1" si="78"/>
        <v>0</v>
      </c>
      <c r="S174" s="307">
        <f t="shared" ca="1" si="79"/>
        <v>5.083000000000002</v>
      </c>
      <c r="T174" s="304">
        <f t="shared" ca="1" si="59"/>
        <v>49.86423000000002</v>
      </c>
      <c r="U174" s="311">
        <f t="shared" ca="1" si="60"/>
        <v>0</v>
      </c>
      <c r="V174" s="306">
        <f t="shared" ca="1" si="61"/>
        <v>1.0822688256059743</v>
      </c>
      <c r="W174" s="304">
        <f t="shared" ca="1" si="62"/>
        <v>3.5329655601492509</v>
      </c>
      <c r="Y174" s="314" t="str">
        <f t="shared" ca="1" si="80"/>
        <v/>
      </c>
      <c r="Z174" s="315" t="str">
        <f t="shared" ca="1" si="81"/>
        <v/>
      </c>
      <c r="AA174" s="316" t="str">
        <f t="shared" ca="1" si="82"/>
        <v/>
      </c>
      <c r="AC174" s="310" t="e">
        <f t="shared" ca="1" si="83"/>
        <v>#N/A</v>
      </c>
      <c r="AD174" s="323" t="e">
        <f t="shared" ca="1" si="84"/>
        <v>#N/A</v>
      </c>
      <c r="AE174" s="324">
        <f t="shared" ca="1" si="63"/>
        <v>1237.2305542379913</v>
      </c>
      <c r="AG174" s="306">
        <f t="shared" ca="1" si="85"/>
        <v>-9.8543122438390824</v>
      </c>
      <c r="AH174" s="304">
        <f t="shared" ca="1" si="86"/>
        <v>-0.73784109529099628</v>
      </c>
    </row>
    <row r="175" spans="1:34" x14ac:dyDescent="0.2">
      <c r="A175" s="347">
        <f t="shared" ca="1" si="64"/>
        <v>0.1</v>
      </c>
      <c r="B175" s="304">
        <f t="shared" ca="1" si="65"/>
        <v>12.699999999999953</v>
      </c>
      <c r="D175" s="306">
        <f t="shared" ca="1" si="66"/>
        <v>-0.26385614713275962</v>
      </c>
      <c r="E175" s="307">
        <f t="shared" ca="1" si="67"/>
        <v>-10.453025395144621</v>
      </c>
      <c r="F175" s="304">
        <f t="shared" ca="1" si="68"/>
        <v>10.456355004394126</v>
      </c>
      <c r="G175" s="306">
        <f t="shared" ca="1" si="69"/>
        <v>12.351553170745156</v>
      </c>
      <c r="H175" s="307">
        <f t="shared" ca="1" si="70"/>
        <v>29.120107912683892</v>
      </c>
      <c r="I175" s="304">
        <f t="shared" ca="1" si="71"/>
        <v>31.631338109161611</v>
      </c>
      <c r="J175" s="306">
        <f t="shared" ca="1" si="72"/>
        <v>186.4342738432353</v>
      </c>
      <c r="K175" s="307">
        <f t="shared" ca="1" si="73"/>
        <v>1240.1948301562354</v>
      </c>
      <c r="L175" s="304">
        <f t="shared" ca="1" si="58"/>
        <v>1254.1295607750055</v>
      </c>
      <c r="M175" s="306">
        <f t="shared" ca="1" si="74"/>
        <v>1.1696383075615648</v>
      </c>
      <c r="N175" s="304">
        <f t="shared" ca="1" si="75"/>
        <v>67.015338580102181</v>
      </c>
      <c r="P175" s="310">
        <f t="shared" ca="1" si="76"/>
        <v>23</v>
      </c>
      <c r="Q175" s="304">
        <f t="shared" ca="1" si="77"/>
        <v>0</v>
      </c>
      <c r="R175" s="306">
        <f t="shared" ca="1" si="78"/>
        <v>0</v>
      </c>
      <c r="S175" s="307">
        <f t="shared" ca="1" si="79"/>
        <v>5.083000000000002</v>
      </c>
      <c r="T175" s="304">
        <f t="shared" ca="1" si="59"/>
        <v>49.86423000000002</v>
      </c>
      <c r="U175" s="311">
        <f t="shared" ca="1" si="60"/>
        <v>0</v>
      </c>
      <c r="V175" s="306">
        <f t="shared" ca="1" si="61"/>
        <v>1.0819468237848349</v>
      </c>
      <c r="W175" s="304">
        <f t="shared" ca="1" si="62"/>
        <v>3.3238734732272732</v>
      </c>
      <c r="Y175" s="314" t="str">
        <f t="shared" ca="1" si="80"/>
        <v/>
      </c>
      <c r="Z175" s="315" t="str">
        <f t="shared" ca="1" si="81"/>
        <v/>
      </c>
      <c r="AA175" s="316" t="str">
        <f t="shared" ca="1" si="82"/>
        <v/>
      </c>
      <c r="AC175" s="310" t="e">
        <f t="shared" ca="1" si="83"/>
        <v>#N/A</v>
      </c>
      <c r="AD175" s="323" t="e">
        <f t="shared" ca="1" si="84"/>
        <v>#N/A</v>
      </c>
      <c r="AE175" s="324">
        <f t="shared" ca="1" si="63"/>
        <v>1240.1948301562354</v>
      </c>
      <c r="AG175" s="306">
        <f t="shared" ca="1" si="85"/>
        <v>-9.770707265815286</v>
      </c>
      <c r="AH175" s="304">
        <f t="shared" ca="1" si="86"/>
        <v>-0.69505519577990349</v>
      </c>
    </row>
    <row r="176" spans="1:34" x14ac:dyDescent="0.2">
      <c r="A176" s="347">
        <f t="shared" ca="1" si="64"/>
        <v>0.1</v>
      </c>
      <c r="B176" s="304">
        <f t="shared" ca="1" si="65"/>
        <v>12.799999999999953</v>
      </c>
      <c r="D176" s="306">
        <f t="shared" ca="1" si="66"/>
        <v>-0.25534560178051258</v>
      </c>
      <c r="E176" s="307">
        <f t="shared" ca="1" si="67"/>
        <v>-10.41200457190188</v>
      </c>
      <c r="F176" s="304">
        <f t="shared" ca="1" si="68"/>
        <v>10.415135168669407</v>
      </c>
      <c r="G176" s="306">
        <f t="shared" ca="1" si="69"/>
        <v>12.326018610567104</v>
      </c>
      <c r="H176" s="307">
        <f t="shared" ca="1" si="70"/>
        <v>28.078907455493702</v>
      </c>
      <c r="I176" s="304">
        <f t="shared" ca="1" si="71"/>
        <v>30.665220995163665</v>
      </c>
      <c r="J176" s="306">
        <f t="shared" ca="1" si="72"/>
        <v>187.66815243230093</v>
      </c>
      <c r="K176" s="307">
        <f t="shared" ca="1" si="73"/>
        <v>1243.0547809246443</v>
      </c>
      <c r="L176" s="304">
        <f t="shared" ca="1" si="58"/>
        <v>1257.1414096341623</v>
      </c>
      <c r="M176" s="306">
        <f t="shared" ca="1" si="74"/>
        <v>1.1571461281744488</v>
      </c>
      <c r="N176" s="304">
        <f t="shared" ca="1" si="75"/>
        <v>66.299589424300123</v>
      </c>
      <c r="P176" s="310">
        <f t="shared" ca="1" si="76"/>
        <v>23</v>
      </c>
      <c r="Q176" s="304">
        <f t="shared" ca="1" si="77"/>
        <v>0</v>
      </c>
      <c r="R176" s="306">
        <f t="shared" ca="1" si="78"/>
        <v>0</v>
      </c>
      <c r="S176" s="307">
        <f t="shared" ca="1" si="79"/>
        <v>5.083000000000002</v>
      </c>
      <c r="T176" s="304">
        <f t="shared" ca="1" si="59"/>
        <v>49.86423000000002</v>
      </c>
      <c r="U176" s="311">
        <f t="shared" ca="1" si="60"/>
        <v>0</v>
      </c>
      <c r="V176" s="306">
        <f t="shared" ca="1" si="61"/>
        <v>1.0816362397182115</v>
      </c>
      <c r="W176" s="304">
        <f t="shared" ca="1" si="62"/>
        <v>3.1230351039909316</v>
      </c>
      <c r="Y176" s="314" t="str">
        <f t="shared" ca="1" si="80"/>
        <v/>
      </c>
      <c r="Z176" s="315" t="str">
        <f t="shared" ca="1" si="81"/>
        <v/>
      </c>
      <c r="AA176" s="316" t="str">
        <f t="shared" ca="1" si="82"/>
        <v/>
      </c>
      <c r="AC176" s="310" t="e">
        <f t="shared" ca="1" si="83"/>
        <v>#N/A</v>
      </c>
      <c r="AD176" s="323" t="e">
        <f t="shared" ca="1" si="84"/>
        <v>#N/A</v>
      </c>
      <c r="AE176" s="324">
        <f t="shared" ca="1" si="63"/>
        <v>1243.0547809246443</v>
      </c>
      <c r="AG176" s="306">
        <f t="shared" ca="1" si="85"/>
        <v>-9.6850980644956532</v>
      </c>
      <c r="AH176" s="304">
        <f t="shared" ca="1" si="86"/>
        <v>-0.65391962880725396</v>
      </c>
    </row>
    <row r="177" spans="1:34" x14ac:dyDescent="0.2">
      <c r="A177" s="347">
        <f t="shared" ca="1" si="64"/>
        <v>0.1</v>
      </c>
      <c r="B177" s="304">
        <f t="shared" ca="1" si="65"/>
        <v>12.899999999999952</v>
      </c>
      <c r="D177" s="306">
        <f t="shared" ca="1" si="66"/>
        <v>-0.24696390091863527</v>
      </c>
      <c r="E177" s="307">
        <f t="shared" ca="1" si="67"/>
        <v>-10.372588516035272</v>
      </c>
      <c r="F177" s="304">
        <f t="shared" ca="1" si="68"/>
        <v>10.375528116262021</v>
      </c>
      <c r="G177" s="306">
        <f t="shared" ca="1" si="69"/>
        <v>12.301322220475241</v>
      </c>
      <c r="H177" s="307">
        <f t="shared" ca="1" si="70"/>
        <v>27.041648603890174</v>
      </c>
      <c r="I177" s="304">
        <f t="shared" ca="1" si="71"/>
        <v>29.70813504056142</v>
      </c>
      <c r="J177" s="306">
        <f t="shared" ca="1" si="72"/>
        <v>188.89951947385305</v>
      </c>
      <c r="K177" s="307">
        <f t="shared" ca="1" si="73"/>
        <v>1245.8108087276134</v>
      </c>
      <c r="L177" s="304">
        <f t="shared" ca="1" si="58"/>
        <v>1260.0506337445345</v>
      </c>
      <c r="M177" s="306">
        <f t="shared" ca="1" si="74"/>
        <v>1.14387270040165</v>
      </c>
      <c r="N177" s="304">
        <f t="shared" ca="1" si="75"/>
        <v>65.539078033247009</v>
      </c>
      <c r="P177" s="310">
        <f t="shared" ca="1" si="76"/>
        <v>23</v>
      </c>
      <c r="Q177" s="304">
        <f t="shared" ca="1" si="77"/>
        <v>0</v>
      </c>
      <c r="R177" s="306">
        <f t="shared" ca="1" si="78"/>
        <v>0</v>
      </c>
      <c r="S177" s="307">
        <f t="shared" ca="1" si="79"/>
        <v>5.083000000000002</v>
      </c>
      <c r="T177" s="304">
        <f t="shared" ca="1" si="59"/>
        <v>49.86423000000002</v>
      </c>
      <c r="U177" s="311">
        <f t="shared" ca="1" si="60"/>
        <v>0</v>
      </c>
      <c r="V177" s="306">
        <f t="shared" ca="1" si="61"/>
        <v>1.0813370205608337</v>
      </c>
      <c r="W177" s="304">
        <f t="shared" ca="1" si="62"/>
        <v>2.9303216171361233</v>
      </c>
      <c r="Y177" s="314" t="str">
        <f t="shared" ca="1" si="80"/>
        <v/>
      </c>
      <c r="Z177" s="315" t="str">
        <f t="shared" ca="1" si="81"/>
        <v/>
      </c>
      <c r="AA177" s="316" t="str">
        <f t="shared" ca="1" si="82"/>
        <v/>
      </c>
      <c r="AC177" s="310" t="e">
        <f t="shared" ca="1" si="83"/>
        <v>#N/A</v>
      </c>
      <c r="AD177" s="323" t="e">
        <f t="shared" ca="1" si="84"/>
        <v>#N/A</v>
      </c>
      <c r="AE177" s="324">
        <f t="shared" ca="1" si="63"/>
        <v>1245.8108087276134</v>
      </c>
      <c r="AG177" s="306">
        <f t="shared" ca="1" si="85"/>
        <v>-9.597029635003997</v>
      </c>
      <c r="AH177" s="304">
        <f t="shared" ca="1" si="86"/>
        <v>-0.61440785048021451</v>
      </c>
    </row>
    <row r="178" spans="1:34" x14ac:dyDescent="0.2">
      <c r="A178" s="347">
        <f t="shared" ca="1" si="64"/>
        <v>0.1</v>
      </c>
      <c r="B178" s="304">
        <f t="shared" ca="1" si="65"/>
        <v>12.999999999999952</v>
      </c>
      <c r="D178" s="306">
        <f t="shared" ca="1" si="66"/>
        <v>-0.23871053404582401</v>
      </c>
      <c r="E178" s="307">
        <f t="shared" ca="1" si="67"/>
        <v>-10.33475061330966</v>
      </c>
      <c r="F178" s="304">
        <f t="shared" ca="1" si="68"/>
        <v>10.337507095928343</v>
      </c>
      <c r="G178" s="306">
        <f t="shared" ca="1" si="69"/>
        <v>12.277451167070659</v>
      </c>
      <c r="H178" s="307">
        <f t="shared" ca="1" si="70"/>
        <v>26.008173542559209</v>
      </c>
      <c r="I178" s="304">
        <f t="shared" ca="1" si="71"/>
        <v>28.760405041996219</v>
      </c>
      <c r="J178" s="306">
        <f t="shared" ca="1" si="72"/>
        <v>190.12845814323035</v>
      </c>
      <c r="K178" s="307">
        <f t="shared" ca="1" si="73"/>
        <v>1248.4632998349359</v>
      </c>
      <c r="L178" s="304">
        <f t="shared" ca="1" si="58"/>
        <v>1262.8576489971699</v>
      </c>
      <c r="M178" s="306">
        <f t="shared" ca="1" si="74"/>
        <v>1.1297484680140908</v>
      </c>
      <c r="N178" s="304">
        <f t="shared" ca="1" si="75"/>
        <v>64.729819128577887</v>
      </c>
      <c r="P178" s="310">
        <f t="shared" ca="1" si="76"/>
        <v>23</v>
      </c>
      <c r="Q178" s="304">
        <f t="shared" ca="1" si="77"/>
        <v>0</v>
      </c>
      <c r="R178" s="306">
        <f t="shared" ca="1" si="78"/>
        <v>0</v>
      </c>
      <c r="S178" s="307">
        <f t="shared" ca="1" si="79"/>
        <v>5.083000000000002</v>
      </c>
      <c r="T178" s="304">
        <f t="shared" ca="1" si="59"/>
        <v>49.86423000000002</v>
      </c>
      <c r="U178" s="311">
        <f t="shared" ca="1" si="60"/>
        <v>0</v>
      </c>
      <c r="V178" s="306">
        <f t="shared" ca="1" si="61"/>
        <v>1.081049115579132</v>
      </c>
      <c r="W178" s="304">
        <f t="shared" ca="1" si="62"/>
        <v>2.7456100787534239</v>
      </c>
      <c r="Y178" s="314" t="str">
        <f t="shared" ca="1" si="80"/>
        <v/>
      </c>
      <c r="Z178" s="315" t="str">
        <f t="shared" ca="1" si="81"/>
        <v/>
      </c>
      <c r="AA178" s="316" t="str">
        <f t="shared" ca="1" si="82"/>
        <v/>
      </c>
      <c r="AC178" s="310">
        <f t="shared" ca="1" si="83"/>
        <v>12.999999999999952</v>
      </c>
      <c r="AD178" s="323">
        <f t="shared" ca="1" si="84"/>
        <v>190.12845814323035</v>
      </c>
      <c r="AE178" s="324">
        <f t="shared" ca="1" si="63"/>
        <v>1248.4632998349359</v>
      </c>
      <c r="AG178" s="306">
        <f t="shared" ca="1" si="85"/>
        <v>-9.5059871414042441</v>
      </c>
      <c r="AH178" s="304">
        <f t="shared" ca="1" si="86"/>
        <v>-0.57649451448674449</v>
      </c>
    </row>
    <row r="179" spans="1:34" x14ac:dyDescent="0.2">
      <c r="A179" s="347">
        <f t="shared" ca="1" si="64"/>
        <v>0.1</v>
      </c>
      <c r="B179" s="304">
        <f t="shared" ca="1" si="65"/>
        <v>13.099999999999952</v>
      </c>
      <c r="D179" s="306">
        <f t="shared" ca="1" si="66"/>
        <v>-0.23058548628065487</v>
      </c>
      <c r="E179" s="307">
        <f t="shared" ca="1" si="67"/>
        <v>-10.29846517587197</v>
      </c>
      <c r="F179" s="304">
        <f t="shared" ca="1" si="68"/>
        <v>10.301046288854883</v>
      </c>
      <c r="G179" s="306">
        <f t="shared" ca="1" si="69"/>
        <v>12.254392618442592</v>
      </c>
      <c r="H179" s="307">
        <f t="shared" ca="1" si="70"/>
        <v>24.978327024972014</v>
      </c>
      <c r="I179" s="304">
        <f t="shared" ca="1" si="71"/>
        <v>27.822418288376507</v>
      </c>
      <c r="J179" s="306">
        <f t="shared" ca="1" si="72"/>
        <v>191.35505033250601</v>
      </c>
      <c r="K179" s="307">
        <f t="shared" ca="1" si="73"/>
        <v>1251.0126248633126</v>
      </c>
      <c r="L179" s="304">
        <f t="shared" ca="1" si="58"/>
        <v>1265.5628561454982</v>
      </c>
      <c r="M179" s="306">
        <f t="shared" ca="1" si="74"/>
        <v>1.1146961373861113</v>
      </c>
      <c r="N179" s="304">
        <f t="shared" ca="1" si="75"/>
        <v>63.867384111759151</v>
      </c>
      <c r="P179" s="310">
        <f t="shared" ca="1" si="76"/>
        <v>23</v>
      </c>
      <c r="Q179" s="304">
        <f t="shared" ca="1" si="77"/>
        <v>0</v>
      </c>
      <c r="R179" s="306">
        <f t="shared" ca="1" si="78"/>
        <v>0</v>
      </c>
      <c r="S179" s="307">
        <f t="shared" ca="1" si="79"/>
        <v>5.083000000000002</v>
      </c>
      <c r="T179" s="304">
        <f t="shared" ca="1" si="59"/>
        <v>49.86423000000002</v>
      </c>
      <c r="U179" s="311">
        <f t="shared" ca="1" si="60"/>
        <v>0</v>
      </c>
      <c r="V179" s="306">
        <f t="shared" ca="1" si="61"/>
        <v>1.0807724761158373</v>
      </c>
      <c r="W179" s="304">
        <f t="shared" ca="1" si="62"/>
        <v>2.5687832796479175</v>
      </c>
      <c r="Y179" s="314" t="str">
        <f t="shared" ca="1" si="80"/>
        <v/>
      </c>
      <c r="Z179" s="315" t="str">
        <f t="shared" ca="1" si="81"/>
        <v/>
      </c>
      <c r="AA179" s="316" t="str">
        <f t="shared" ca="1" si="82"/>
        <v/>
      </c>
      <c r="AC179" s="310" t="e">
        <f t="shared" ca="1" si="83"/>
        <v>#N/A</v>
      </c>
      <c r="AD179" s="323" t="e">
        <f t="shared" ca="1" si="84"/>
        <v>#N/A</v>
      </c>
      <c r="AE179" s="324">
        <f t="shared" ca="1" si="63"/>
        <v>1251.0126248633126</v>
      </c>
      <c r="AG179" s="306">
        <f t="shared" ca="1" si="85"/>
        <v>-9.4113859373150017</v>
      </c>
      <c r="AH179" s="304">
        <f t="shared" ca="1" si="86"/>
        <v>-0.5401554355210354</v>
      </c>
    </row>
    <row r="180" spans="1:34" x14ac:dyDescent="0.2">
      <c r="A180" s="347">
        <f t="shared" ca="1" si="64"/>
        <v>0.1</v>
      </c>
      <c r="B180" s="304">
        <f t="shared" ca="1" si="65"/>
        <v>13.199999999999951</v>
      </c>
      <c r="D180" s="306">
        <f t="shared" ca="1" si="66"/>
        <v>-0.22258929348181072</v>
      </c>
      <c r="E180" s="307">
        <f t="shared" ca="1" si="67"/>
        <v>-10.263707363388912</v>
      </c>
      <c r="F180" s="304">
        <f t="shared" ca="1" si="68"/>
        <v>10.266120729606509</v>
      </c>
      <c r="G180" s="306">
        <f t="shared" ca="1" si="69"/>
        <v>12.232133689094411</v>
      </c>
      <c r="H180" s="307">
        <f t="shared" ca="1" si="70"/>
        <v>23.951956288633124</v>
      </c>
      <c r="I180" s="304">
        <f t="shared" ca="1" si="71"/>
        <v>26.894633379923036</v>
      </c>
      <c r="J180" s="306">
        <f t="shared" ca="1" si="72"/>
        <v>192.57937664788287</v>
      </c>
      <c r="K180" s="307">
        <f t="shared" ca="1" si="73"/>
        <v>1253.4591390289929</v>
      </c>
      <c r="L180" s="304">
        <f t="shared" ca="1" si="58"/>
        <v>1268.166641071035</v>
      </c>
      <c r="M180" s="306">
        <f t="shared" ca="1" si="74"/>
        <v>1.0986297224836732</v>
      </c>
      <c r="N180" s="304">
        <f t="shared" ca="1" si="75"/>
        <v>62.946846345943364</v>
      </c>
      <c r="P180" s="310">
        <f t="shared" ca="1" si="76"/>
        <v>23</v>
      </c>
      <c r="Q180" s="304">
        <f t="shared" ca="1" si="77"/>
        <v>0</v>
      </c>
      <c r="R180" s="306">
        <f t="shared" ca="1" si="78"/>
        <v>0</v>
      </c>
      <c r="S180" s="307">
        <f t="shared" ca="1" si="79"/>
        <v>5.083000000000002</v>
      </c>
      <c r="T180" s="304">
        <f t="shared" ca="1" si="59"/>
        <v>49.86423000000002</v>
      </c>
      <c r="U180" s="311">
        <f t="shared" ca="1" si="60"/>
        <v>0</v>
      </c>
      <c r="V180" s="306">
        <f t="shared" ca="1" si="61"/>
        <v>1.0805070555558829</v>
      </c>
      <c r="W180" s="304">
        <f t="shared" ca="1" si="62"/>
        <v>2.3997295673467827</v>
      </c>
      <c r="Y180" s="314" t="str">
        <f t="shared" ca="1" si="80"/>
        <v/>
      </c>
      <c r="Z180" s="315" t="str">
        <f t="shared" ca="1" si="81"/>
        <v/>
      </c>
      <c r="AA180" s="316" t="str">
        <f t="shared" ca="1" si="82"/>
        <v/>
      </c>
      <c r="AC180" s="310" t="e">
        <f t="shared" ca="1" si="83"/>
        <v>#N/A</v>
      </c>
      <c r="AD180" s="323" t="e">
        <f t="shared" ca="1" si="84"/>
        <v>#N/A</v>
      </c>
      <c r="AE180" s="324">
        <f t="shared" ca="1" si="63"/>
        <v>1253.4591390289929</v>
      </c>
      <c r="AG180" s="306">
        <f t="shared" ca="1" si="85"/>
        <v>-9.3125598544600212</v>
      </c>
      <c r="AH180" s="304">
        <f t="shared" ca="1" si="86"/>
        <v>-0.50536755452447701</v>
      </c>
    </row>
    <row r="181" spans="1:34" x14ac:dyDescent="0.2">
      <c r="A181" s="347">
        <f t="shared" ca="1" si="64"/>
        <v>0.1</v>
      </c>
      <c r="B181" s="304">
        <f t="shared" ca="1" si="65"/>
        <v>13.299999999999951</v>
      </c>
      <c r="D181" s="306">
        <f t="shared" ca="1" si="66"/>
        <v>-0.2147231073192534</v>
      </c>
      <c r="E181" s="307">
        <f t="shared" ca="1" si="67"/>
        <v>-10.230453096033077</v>
      </c>
      <c r="F181" s="304">
        <f t="shared" ca="1" si="68"/>
        <v>10.232706218931021</v>
      </c>
      <c r="G181" s="306">
        <f t="shared" ca="1" si="69"/>
        <v>12.210661378362486</v>
      </c>
      <c r="H181" s="307">
        <f t="shared" ca="1" si="70"/>
        <v>22.928910979029816</v>
      </c>
      <c r="I181" s="304">
        <f t="shared" ca="1" si="71"/>
        <v>25.977590534560886</v>
      </c>
      <c r="J181" s="306">
        <f t="shared" ca="1" si="72"/>
        <v>193.80151640125572</v>
      </c>
      <c r="K181" s="307">
        <f t="shared" ca="1" si="73"/>
        <v>1255.8031823923761</v>
      </c>
      <c r="L181" s="304">
        <f t="shared" ca="1" si="58"/>
        <v>1270.6693750406696</v>
      </c>
      <c r="M181" s="306">
        <f t="shared" ca="1" si="74"/>
        <v>1.0814534830472655</v>
      </c>
      <c r="N181" s="304">
        <f t="shared" ca="1" si="75"/>
        <v>61.962720318331037</v>
      </c>
      <c r="P181" s="310">
        <f t="shared" ca="1" si="76"/>
        <v>23</v>
      </c>
      <c r="Q181" s="304">
        <f t="shared" ca="1" si="77"/>
        <v>0</v>
      </c>
      <c r="R181" s="306">
        <f t="shared" ca="1" si="78"/>
        <v>0</v>
      </c>
      <c r="S181" s="307">
        <f t="shared" ca="1" si="79"/>
        <v>5.083000000000002</v>
      </c>
      <c r="T181" s="304">
        <f t="shared" ca="1" si="59"/>
        <v>49.86423000000002</v>
      </c>
      <c r="U181" s="311">
        <f t="shared" ca="1" si="60"/>
        <v>0</v>
      </c>
      <c r="V181" s="306">
        <f t="shared" ca="1" si="61"/>
        <v>1.080252809293512</v>
      </c>
      <c r="W181" s="304">
        <f t="shared" ca="1" si="62"/>
        <v>2.2383426862572549</v>
      </c>
      <c r="Y181" s="314" t="str">
        <f t="shared" ca="1" si="80"/>
        <v/>
      </c>
      <c r="Z181" s="315" t="str">
        <f t="shared" ca="1" si="81"/>
        <v/>
      </c>
      <c r="AA181" s="316" t="str">
        <f t="shared" ca="1" si="82"/>
        <v/>
      </c>
      <c r="AC181" s="310" t="e">
        <f t="shared" ca="1" si="83"/>
        <v>#N/A</v>
      </c>
      <c r="AD181" s="323" t="e">
        <f t="shared" ca="1" si="84"/>
        <v>#N/A</v>
      </c>
      <c r="AE181" s="324">
        <f t="shared" ca="1" si="63"/>
        <v>1255.8031823923761</v>
      </c>
      <c r="AG181" s="306">
        <f t="shared" ca="1" si="85"/>
        <v>-9.2087474711161601</v>
      </c>
      <c r="AH181" s="304">
        <f t="shared" ca="1" si="86"/>
        <v>-0.47210890563580205</v>
      </c>
    </row>
    <row r="182" spans="1:34" x14ac:dyDescent="0.2">
      <c r="A182" s="347">
        <f t="shared" ca="1" si="64"/>
        <v>0.1</v>
      </c>
      <c r="B182" s="304">
        <f t="shared" ca="1" si="65"/>
        <v>13.399999999999951</v>
      </c>
      <c r="D182" s="306">
        <f t="shared" ca="1" si="66"/>
        <v>-0.20698877196553786</v>
      </c>
      <c r="E182" s="307">
        <f t="shared" ca="1" si="67"/>
        <v>-10.198678956773511</v>
      </c>
      <c r="F182" s="304">
        <f t="shared" ca="1" si="68"/>
        <v>10.200779225875571</v>
      </c>
      <c r="G182" s="306">
        <f t="shared" ca="1" si="69"/>
        <v>12.189962501165933</v>
      </c>
      <c r="H182" s="307">
        <f t="shared" ca="1" si="70"/>
        <v>21.909043083352465</v>
      </c>
      <c r="I182" s="304">
        <f t="shared" ca="1" si="71"/>
        <v>25.071923631983768</v>
      </c>
      <c r="J182" s="306">
        <f t="shared" ca="1" si="72"/>
        <v>195.02154759523214</v>
      </c>
      <c r="K182" s="307">
        <f t="shared" ca="1" si="73"/>
        <v>1258.0450800954952</v>
      </c>
      <c r="L182" s="304">
        <f t="shared" ca="1" si="58"/>
        <v>1273.0714149563332</v>
      </c>
      <c r="M182" s="306">
        <f t="shared" ca="1" si="74"/>
        <v>1.063060754619507</v>
      </c>
      <c r="N182" s="304">
        <f t="shared" ca="1" si="75"/>
        <v>60.908894605690186</v>
      </c>
      <c r="P182" s="310">
        <f t="shared" ca="1" si="76"/>
        <v>23</v>
      </c>
      <c r="Q182" s="304">
        <f t="shared" ca="1" si="77"/>
        <v>0</v>
      </c>
      <c r="R182" s="306">
        <f t="shared" ca="1" si="78"/>
        <v>0</v>
      </c>
      <c r="S182" s="307">
        <f t="shared" ca="1" si="79"/>
        <v>5.083000000000002</v>
      </c>
      <c r="T182" s="304">
        <f t="shared" ca="1" si="59"/>
        <v>49.86423000000002</v>
      </c>
      <c r="U182" s="311">
        <f t="shared" ca="1" si="60"/>
        <v>0</v>
      </c>
      <c r="V182" s="306">
        <f t="shared" ca="1" si="61"/>
        <v>1.0800096947004818</v>
      </c>
      <c r="W182" s="304">
        <f t="shared" ca="1" si="62"/>
        <v>2.0845216254334349</v>
      </c>
      <c r="Y182" s="314" t="str">
        <f t="shared" ca="1" si="80"/>
        <v/>
      </c>
      <c r="Z182" s="315" t="str">
        <f t="shared" ca="1" si="81"/>
        <v/>
      </c>
      <c r="AA182" s="316" t="str">
        <f t="shared" ca="1" si="82"/>
        <v/>
      </c>
      <c r="AC182" s="310" t="e">
        <f t="shared" ca="1" si="83"/>
        <v>#N/A</v>
      </c>
      <c r="AD182" s="323" t="e">
        <f t="shared" ca="1" si="84"/>
        <v>#N/A</v>
      </c>
      <c r="AE182" s="324">
        <f t="shared" ca="1" si="63"/>
        <v>1258.0450800954952</v>
      </c>
      <c r="AG182" s="306">
        <f t="shared" ca="1" si="85"/>
        <v>-9.0990760437418796</v>
      </c>
      <c r="AH182" s="304">
        <f t="shared" ca="1" si="86"/>
        <v>-0.44035858474468897</v>
      </c>
    </row>
    <row r="183" spans="1:34" x14ac:dyDescent="0.2">
      <c r="A183" s="347">
        <f t="shared" ca="1" si="64"/>
        <v>0.1</v>
      </c>
      <c r="B183" s="304">
        <f t="shared" ca="1" si="65"/>
        <v>13.49999999999995</v>
      </c>
      <c r="D183" s="306">
        <f t="shared" ca="1" si="66"/>
        <v>-0.19938891432703656</v>
      </c>
      <c r="E183" s="307">
        <f t="shared" ca="1" si="67"/>
        <v>-10.168362079778023</v>
      </c>
      <c r="F183" s="304">
        <f t="shared" ca="1" si="68"/>
        <v>10.17031677602149</v>
      </c>
      <c r="G183" s="306">
        <f t="shared" ca="1" si="69"/>
        <v>12.17002360973323</v>
      </c>
      <c r="H183" s="307">
        <f t="shared" ca="1" si="70"/>
        <v>20.892206875374661</v>
      </c>
      <c r="I183" s="304">
        <f t="shared" ca="1" si="71"/>
        <v>24.178374279196614</v>
      </c>
      <c r="J183" s="306">
        <f t="shared" ca="1" si="72"/>
        <v>196.2395469007771</v>
      </c>
      <c r="K183" s="307">
        <f t="shared" ca="1" si="73"/>
        <v>1260.1851425934317</v>
      </c>
      <c r="L183" s="304">
        <f t="shared" ca="1" si="58"/>
        <v>1275.3731035979433</v>
      </c>
      <c r="M183" s="306">
        <f t="shared" ca="1" si="74"/>
        <v>1.0433326757273986</v>
      </c>
      <c r="N183" s="304">
        <f t="shared" ca="1" si="75"/>
        <v>59.77855894727125</v>
      </c>
      <c r="P183" s="310">
        <f t="shared" ca="1" si="76"/>
        <v>23</v>
      </c>
      <c r="Q183" s="304">
        <f t="shared" ca="1" si="77"/>
        <v>0</v>
      </c>
      <c r="R183" s="306">
        <f t="shared" ca="1" si="78"/>
        <v>0</v>
      </c>
      <c r="S183" s="307">
        <f t="shared" ca="1" si="79"/>
        <v>5.083000000000002</v>
      </c>
      <c r="T183" s="304">
        <f t="shared" ca="1" si="59"/>
        <v>49.86423000000002</v>
      </c>
      <c r="U183" s="311">
        <f t="shared" ca="1" si="60"/>
        <v>0</v>
      </c>
      <c r="V183" s="306">
        <f t="shared" ca="1" si="61"/>
        <v>1.0797776710952347</v>
      </c>
      <c r="W183" s="304">
        <f t="shared" ca="1" si="62"/>
        <v>1.9381704733971945</v>
      </c>
      <c r="Y183" s="314" t="str">
        <f t="shared" ca="1" si="80"/>
        <v/>
      </c>
      <c r="Z183" s="315" t="str">
        <f t="shared" ca="1" si="81"/>
        <v/>
      </c>
      <c r="AA183" s="316" t="str">
        <f t="shared" ca="1" si="82"/>
        <v/>
      </c>
      <c r="AC183" s="310" t="e">
        <f t="shared" ca="1" si="83"/>
        <v>#N/A</v>
      </c>
      <c r="AD183" s="323" t="e">
        <f t="shared" ca="1" si="84"/>
        <v>#N/A</v>
      </c>
      <c r="AE183" s="324">
        <f t="shared" ca="1" si="63"/>
        <v>1260.1851425934317</v>
      </c>
      <c r="AG183" s="306">
        <f t="shared" ca="1" si="85"/>
        <v>-8.9825427672603215</v>
      </c>
      <c r="AH183" s="304">
        <f t="shared" ca="1" si="86"/>
        <v>-0.41009671954228488</v>
      </c>
    </row>
    <row r="184" spans="1:34" x14ac:dyDescent="0.2">
      <c r="A184" s="347">
        <f t="shared" ca="1" si="64"/>
        <v>0.1</v>
      </c>
      <c r="B184" s="304">
        <f t="shared" ca="1" si="65"/>
        <v>13.59999999999995</v>
      </c>
      <c r="D184" s="306">
        <f t="shared" ca="1" si="66"/>
        <v>-0.19192704999054094</v>
      </c>
      <c r="E184" s="307">
        <f t="shared" ca="1" si="67"/>
        <v>-10.139480020907754</v>
      </c>
      <c r="F184" s="304">
        <f t="shared" ca="1" si="68"/>
        <v>10.141296321817325</v>
      </c>
      <c r="G184" s="306">
        <f t="shared" ca="1" si="69"/>
        <v>12.150830904734176</v>
      </c>
      <c r="H184" s="307">
        <f t="shared" ca="1" si="70"/>
        <v>19.878258873283887</v>
      </c>
      <c r="I184" s="304">
        <f t="shared" ca="1" si="71"/>
        <v>23.297808212549366</v>
      </c>
      <c r="J184" s="306">
        <f t="shared" ca="1" si="72"/>
        <v>197.45558962650048</v>
      </c>
      <c r="K184" s="307">
        <f t="shared" ca="1" si="73"/>
        <v>1262.2236658808647</v>
      </c>
      <c r="L184" s="304">
        <f t="shared" ca="1" si="58"/>
        <v>1277.574769860644</v>
      </c>
      <c r="M184" s="306">
        <f t="shared" ca="1" si="74"/>
        <v>1.0221368282629772</v>
      </c>
      <c r="N184" s="304">
        <f t="shared" ca="1" si="75"/>
        <v>58.564126344356836</v>
      </c>
      <c r="P184" s="310">
        <f t="shared" ca="1" si="76"/>
        <v>23</v>
      </c>
      <c r="Q184" s="304">
        <f t="shared" ca="1" si="77"/>
        <v>0</v>
      </c>
      <c r="R184" s="306">
        <f t="shared" ca="1" si="78"/>
        <v>0</v>
      </c>
      <c r="S184" s="307">
        <f t="shared" ca="1" si="79"/>
        <v>5.083000000000002</v>
      </c>
      <c r="T184" s="304">
        <f t="shared" ca="1" si="59"/>
        <v>49.86423000000002</v>
      </c>
      <c r="U184" s="311">
        <f t="shared" ca="1" si="60"/>
        <v>0</v>
      </c>
      <c r="V184" s="306">
        <f t="shared" ca="1" si="61"/>
        <v>1.0795566997129036</v>
      </c>
      <c r="W184" s="304">
        <f t="shared" ca="1" si="62"/>
        <v>1.7991982794346291</v>
      </c>
      <c r="Y184" s="314" t="str">
        <f t="shared" ca="1" si="80"/>
        <v/>
      </c>
      <c r="Z184" s="315" t="str">
        <f t="shared" ca="1" si="81"/>
        <v/>
      </c>
      <c r="AA184" s="316" t="str">
        <f t="shared" ca="1" si="82"/>
        <v/>
      </c>
      <c r="AC184" s="310" t="e">
        <f t="shared" ca="1" si="83"/>
        <v>#N/A</v>
      </c>
      <c r="AD184" s="323" t="e">
        <f t="shared" ca="1" si="84"/>
        <v>#N/A</v>
      </c>
      <c r="AE184" s="324">
        <f t="shared" ca="1" si="63"/>
        <v>1262.2236658808647</v>
      </c>
      <c r="AG184" s="306">
        <f t="shared" ca="1" si="85"/>
        <v>-8.8579930338633446</v>
      </c>
      <c r="AH184" s="304">
        <f t="shared" ca="1" si="86"/>
        <v>-0.38130444095951088</v>
      </c>
    </row>
    <row r="185" spans="1:34" x14ac:dyDescent="0.2">
      <c r="A185" s="347">
        <f t="shared" ca="1" si="64"/>
        <v>0.1</v>
      </c>
      <c r="B185" s="304">
        <f t="shared" ca="1" si="65"/>
        <v>13.69999999999995</v>
      </c>
      <c r="D185" s="306">
        <f t="shared" ca="1" si="66"/>
        <v>-0.184607707297578</v>
      </c>
      <c r="E185" s="307">
        <f t="shared" ca="1" si="67"/>
        <v>-10.112010605236462</v>
      </c>
      <c r="F185" s="304">
        <f t="shared" ca="1" si="68"/>
        <v>10.113695589941806</v>
      </c>
      <c r="G185" s="306">
        <f t="shared" ca="1" si="69"/>
        <v>12.132370134004418</v>
      </c>
      <c r="H185" s="307">
        <f t="shared" ca="1" si="70"/>
        <v>18.86705781276024</v>
      </c>
      <c r="I185" s="304">
        <f t="shared" ca="1" si="71"/>
        <v>22.431234374829213</v>
      </c>
      <c r="J185" s="306">
        <f t="shared" ca="1" si="72"/>
        <v>198.66974967843743</v>
      </c>
      <c r="K185" s="307">
        <f t="shared" ca="1" si="73"/>
        <v>1264.160931715167</v>
      </c>
      <c r="L185" s="304">
        <f t="shared" ca="1" si="58"/>
        <v>1279.6767289875409</v>
      </c>
      <c r="M185" s="306">
        <f t="shared" ca="1" si="74"/>
        <v>0.9993258237854582</v>
      </c>
      <c r="N185" s="304">
        <f t="shared" ca="1" si="75"/>
        <v>57.257152061340975</v>
      </c>
      <c r="P185" s="310">
        <f t="shared" ca="1" si="76"/>
        <v>23</v>
      </c>
      <c r="Q185" s="304">
        <f t="shared" ca="1" si="77"/>
        <v>0</v>
      </c>
      <c r="R185" s="306">
        <f t="shared" ca="1" si="78"/>
        <v>0</v>
      </c>
      <c r="S185" s="307">
        <f t="shared" ca="1" si="79"/>
        <v>5.083000000000002</v>
      </c>
      <c r="T185" s="304">
        <f t="shared" ca="1" si="59"/>
        <v>49.86423000000002</v>
      </c>
      <c r="U185" s="311">
        <f t="shared" ca="1" si="60"/>
        <v>0</v>
      </c>
      <c r="V185" s="306">
        <f t="shared" ca="1" si="61"/>
        <v>1.0793467436759876</v>
      </c>
      <c r="W185" s="304">
        <f t="shared" ca="1" si="62"/>
        <v>1.6675189207523067</v>
      </c>
      <c r="Y185" s="314" t="str">
        <f t="shared" ca="1" si="80"/>
        <v/>
      </c>
      <c r="Z185" s="315" t="str">
        <f t="shared" ca="1" si="81"/>
        <v/>
      </c>
      <c r="AA185" s="316" t="str">
        <f t="shared" ca="1" si="82"/>
        <v/>
      </c>
      <c r="AC185" s="310" t="e">
        <f t="shared" ca="1" si="83"/>
        <v>#N/A</v>
      </c>
      <c r="AD185" s="323" t="e">
        <f t="shared" ca="1" si="84"/>
        <v>#N/A</v>
      </c>
      <c r="AE185" s="324">
        <f t="shared" ca="1" si="63"/>
        <v>1264.160931715167</v>
      </c>
      <c r="AG185" s="306">
        <f t="shared" ca="1" si="85"/>
        <v>-8.72409540507266</v>
      </c>
      <c r="AH185" s="304">
        <f t="shared" ca="1" si="86"/>
        <v>-0.35396385587932883</v>
      </c>
    </row>
    <row r="186" spans="1:34" x14ac:dyDescent="0.2">
      <c r="A186" s="347">
        <f t="shared" ca="1" si="64"/>
        <v>0.1</v>
      </c>
      <c r="B186" s="304">
        <f t="shared" ca="1" si="65"/>
        <v>13.799999999999949</v>
      </c>
      <c r="D186" s="306">
        <f t="shared" ca="1" si="66"/>
        <v>-0.17743657213485428</v>
      </c>
      <c r="E186" s="307">
        <f t="shared" ca="1" si="67"/>
        <v>-10.085931745206437</v>
      </c>
      <c r="F186" s="304">
        <f t="shared" ca="1" si="68"/>
        <v>10.087492399307864</v>
      </c>
      <c r="G186" s="306">
        <f t="shared" ca="1" si="69"/>
        <v>12.114626476790933</v>
      </c>
      <c r="H186" s="307">
        <f t="shared" ca="1" si="70"/>
        <v>17.858464638239596</v>
      </c>
      <c r="I186" s="304">
        <f t="shared" ca="1" si="71"/>
        <v>21.579827012916901</v>
      </c>
      <c r="J186" s="306">
        <f t="shared" ca="1" si="72"/>
        <v>199.88209950897721</v>
      </c>
      <c r="K186" s="307">
        <f t="shared" ca="1" si="73"/>
        <v>1265.997207837717</v>
      </c>
      <c r="L186" s="304">
        <f t="shared" ca="1" si="58"/>
        <v>1281.6792827993329</v>
      </c>
      <c r="M186" s="306">
        <f t="shared" ca="1" si="74"/>
        <v>0.97473589366943969</v>
      </c>
      <c r="N186" s="304">
        <f t="shared" ca="1" si="75"/>
        <v>55.848252847171473</v>
      </c>
      <c r="P186" s="310">
        <f t="shared" ca="1" si="76"/>
        <v>23</v>
      </c>
      <c r="Q186" s="304">
        <f t="shared" ca="1" si="77"/>
        <v>0</v>
      </c>
      <c r="R186" s="306">
        <f t="shared" ca="1" si="78"/>
        <v>0</v>
      </c>
      <c r="S186" s="307">
        <f t="shared" ca="1" si="79"/>
        <v>5.083000000000002</v>
      </c>
      <c r="T186" s="304">
        <f t="shared" ca="1" si="59"/>
        <v>49.86423000000002</v>
      </c>
      <c r="U186" s="311">
        <f t="shared" ca="1" si="60"/>
        <v>0</v>
      </c>
      <c r="V186" s="306">
        <f t="shared" ca="1" si="61"/>
        <v>1.0791477679655079</v>
      </c>
      <c r="W186" s="304">
        <f t="shared" ca="1" si="62"/>
        <v>1.5430509748242449</v>
      </c>
      <c r="Y186" s="314" t="str">
        <f t="shared" ca="1" si="80"/>
        <v/>
      </c>
      <c r="Z186" s="315" t="str">
        <f t="shared" ca="1" si="81"/>
        <v/>
      </c>
      <c r="AA186" s="316" t="str">
        <f t="shared" ca="1" si="82"/>
        <v/>
      </c>
      <c r="AC186" s="310" t="e">
        <f t="shared" ca="1" si="83"/>
        <v>#N/A</v>
      </c>
      <c r="AD186" s="323" t="e">
        <f t="shared" ca="1" si="84"/>
        <v>#N/A</v>
      </c>
      <c r="AE186" s="324">
        <f t="shared" ca="1" si="63"/>
        <v>1265.997207837717</v>
      </c>
      <c r="AG186" s="306">
        <f t="shared" ca="1" si="85"/>
        <v>-8.5793131258420949</v>
      </c>
      <c r="AH186" s="304">
        <f t="shared" ca="1" si="86"/>
        <v>-0.32805802100183079</v>
      </c>
    </row>
    <row r="187" spans="1:34" x14ac:dyDescent="0.2">
      <c r="A187" s="347">
        <f t="shared" ca="1" si="64"/>
        <v>0.1</v>
      </c>
      <c r="B187" s="304">
        <f t="shared" ca="1" si="65"/>
        <v>13.899999999999949</v>
      </c>
      <c r="D187" s="306">
        <f t="shared" ca="1" si="66"/>
        <v>-0.17042065607479615</v>
      </c>
      <c r="E187" s="307">
        <f t="shared" ca="1" si="67"/>
        <v>-10.061221221386226</v>
      </c>
      <c r="F187" s="304">
        <f t="shared" ca="1" si="68"/>
        <v>10.062664441671972</v>
      </c>
      <c r="G187" s="306">
        <f t="shared" ca="1" si="69"/>
        <v>12.097584411183453</v>
      </c>
      <c r="H187" s="307">
        <f t="shared" ca="1" si="70"/>
        <v>16.852342516100972</v>
      </c>
      <c r="I187" s="304">
        <f t="shared" ca="1" si="71"/>
        <v>20.744951117457312</v>
      </c>
      <c r="J187" s="306">
        <f t="shared" ca="1" si="72"/>
        <v>201.09271005337592</v>
      </c>
      <c r="K187" s="307">
        <f t="shared" ca="1" si="73"/>
        <v>1267.7327481954342</v>
      </c>
      <c r="L187" s="304">
        <f t="shared" ca="1" si="58"/>
        <v>1283.5827199225453</v>
      </c>
      <c r="M187" s="306">
        <f t="shared" ca="1" si="74"/>
        <v>0.94818557819079852</v>
      </c>
      <c r="N187" s="304">
        <f t="shared" ca="1" si="75"/>
        <v>54.32703182550447</v>
      </c>
      <c r="P187" s="310">
        <f t="shared" ca="1" si="76"/>
        <v>23</v>
      </c>
      <c r="Q187" s="304">
        <f t="shared" ca="1" si="77"/>
        <v>0</v>
      </c>
      <c r="R187" s="306">
        <f t="shared" ca="1" si="78"/>
        <v>0</v>
      </c>
      <c r="S187" s="307">
        <f t="shared" ca="1" si="79"/>
        <v>5.083000000000002</v>
      </c>
      <c r="T187" s="304">
        <f t="shared" ca="1" si="59"/>
        <v>49.86423000000002</v>
      </c>
      <c r="U187" s="311">
        <f t="shared" ca="1" si="60"/>
        <v>0</v>
      </c>
      <c r="V187" s="306">
        <f t="shared" ca="1" si="61"/>
        <v>1.0789597393924206</v>
      </c>
      <c r="W187" s="304">
        <f t="shared" ca="1" si="62"/>
        <v>1.4257175961869546</v>
      </c>
      <c r="Y187" s="314" t="str">
        <f t="shared" ca="1" si="80"/>
        <v/>
      </c>
      <c r="Z187" s="315" t="str">
        <f t="shared" ca="1" si="81"/>
        <v/>
      </c>
      <c r="AA187" s="316" t="str">
        <f t="shared" ca="1" si="82"/>
        <v/>
      </c>
      <c r="AC187" s="310" t="e">
        <f t="shared" ca="1" si="83"/>
        <v>#N/A</v>
      </c>
      <c r="AD187" s="323" t="e">
        <f t="shared" ca="1" si="84"/>
        <v>#N/A</v>
      </c>
      <c r="AE187" s="324">
        <f t="shared" ca="1" si="63"/>
        <v>1267.7327481954342</v>
      </c>
      <c r="AG187" s="306">
        <f t="shared" ca="1" si="85"/>
        <v>-8.4218722366552345</v>
      </c>
      <c r="AH187" s="304">
        <f t="shared" ca="1" si="86"/>
        <v>-0.30357091773052219</v>
      </c>
    </row>
    <row r="188" spans="1:34" x14ac:dyDescent="0.2">
      <c r="A188" s="347">
        <f t="shared" ca="1" si="64"/>
        <v>0.1</v>
      </c>
      <c r="B188" s="304">
        <f t="shared" ca="1" si="65"/>
        <v>13.999999999999948</v>
      </c>
      <c r="D188" s="306">
        <f t="shared" ca="1" si="66"/>
        <v>-0.16356849030355647</v>
      </c>
      <c r="E188" s="307">
        <f t="shared" ca="1" si="67"/>
        <v>-10.037856415772463</v>
      </c>
      <c r="F188" s="304">
        <f t="shared" ca="1" si="68"/>
        <v>10.039189014790217</v>
      </c>
      <c r="G188" s="306">
        <f t="shared" ca="1" si="69"/>
        <v>12.081227562153098</v>
      </c>
      <c r="H188" s="307">
        <f t="shared" ca="1" si="70"/>
        <v>15.848556874523725</v>
      </c>
      <c r="I188" s="304">
        <f t="shared" ca="1" si="71"/>
        <v>19.928191448637303</v>
      </c>
      <c r="J188" s="306">
        <f t="shared" ca="1" si="72"/>
        <v>202.30165065204275</v>
      </c>
      <c r="K188" s="307">
        <f t="shared" ca="1" si="73"/>
        <v>1269.3677931649654</v>
      </c>
      <c r="L188" s="304">
        <f t="shared" ca="1" si="58"/>
        <v>1285.3873160184194</v>
      </c>
      <c r="M188" s="306">
        <f t="shared" ca="1" si="74"/>
        <v>0.91947466318312276</v>
      </c>
      <c r="N188" s="304">
        <f t="shared" ca="1" si="75"/>
        <v>52.682017569605833</v>
      </c>
      <c r="P188" s="310">
        <f t="shared" ca="1" si="76"/>
        <v>23</v>
      </c>
      <c r="Q188" s="304">
        <f t="shared" ca="1" si="77"/>
        <v>0</v>
      </c>
      <c r="R188" s="306">
        <f t="shared" ca="1" si="78"/>
        <v>0</v>
      </c>
      <c r="S188" s="307">
        <f t="shared" ca="1" si="79"/>
        <v>5.083000000000002</v>
      </c>
      <c r="T188" s="304">
        <f t="shared" ca="1" si="59"/>
        <v>49.86423000000002</v>
      </c>
      <c r="U188" s="311">
        <f t="shared" ca="1" si="60"/>
        <v>0</v>
      </c>
      <c r="V188" s="306">
        <f t="shared" ca="1" si="61"/>
        <v>1.0787826265690152</v>
      </c>
      <c r="W188" s="304">
        <f t="shared" ca="1" si="62"/>
        <v>1.3154463968413721</v>
      </c>
      <c r="Y188" s="314" t="str">
        <f t="shared" ca="1" si="80"/>
        <v/>
      </c>
      <c r="Z188" s="315" t="str">
        <f t="shared" ca="1" si="81"/>
        <v/>
      </c>
      <c r="AA188" s="316" t="str">
        <f t="shared" ca="1" si="82"/>
        <v/>
      </c>
      <c r="AC188" s="310">
        <f t="shared" ca="1" si="83"/>
        <v>13.999999999999948</v>
      </c>
      <c r="AD188" s="323">
        <f t="shared" ca="1" si="84"/>
        <v>202.30165065204275</v>
      </c>
      <c r="AE188" s="324">
        <f t="shared" ca="1" si="63"/>
        <v>1269.3677931649654</v>
      </c>
      <c r="AG188" s="306">
        <f t="shared" ca="1" si="85"/>
        <v>-8.2497267453418228</v>
      </c>
      <c r="AH188" s="304">
        <f t="shared" ca="1" si="86"/>
        <v>-0.28048742793369152</v>
      </c>
    </row>
    <row r="189" spans="1:34" x14ac:dyDescent="0.2">
      <c r="A189" s="347">
        <f t="shared" ca="1" si="64"/>
        <v>0.1</v>
      </c>
      <c r="B189" s="304">
        <f t="shared" ca="1" si="65"/>
        <v>14.099999999999948</v>
      </c>
      <c r="D189" s="306">
        <f t="shared" ca="1" si="66"/>
        <v>-0.15689034716218131</v>
      </c>
      <c r="E189" s="307">
        <f t="shared" ca="1" si="67"/>
        <v>-10.015813985149409</v>
      </c>
      <c r="F189" s="304">
        <f t="shared" ca="1" si="68"/>
        <v>10.017042695633634</v>
      </c>
      <c r="G189" s="306">
        <f t="shared" ca="1" si="69"/>
        <v>12.06553852743688</v>
      </c>
      <c r="H189" s="307">
        <f t="shared" ca="1" si="70"/>
        <v>14.846975476008783</v>
      </c>
      <c r="I189" s="304">
        <f t="shared" ca="1" si="71"/>
        <v>19.131385228003484</v>
      </c>
      <c r="J189" s="306">
        <f t="shared" ca="1" si="72"/>
        <v>203.50898895652224</v>
      </c>
      <c r="K189" s="307">
        <f t="shared" ca="1" si="73"/>
        <v>1270.902569782492</v>
      </c>
      <c r="L189" s="304">
        <f t="shared" ca="1" si="58"/>
        <v>1287.0933340149998</v>
      </c>
      <c r="M189" s="306">
        <f t="shared" ca="1" si="74"/>
        <v>0.88838358808728302</v>
      </c>
      <c r="N189" s="304">
        <f t="shared" ca="1" si="75"/>
        <v>50.900630186089913</v>
      </c>
      <c r="P189" s="310">
        <f t="shared" ca="1" si="76"/>
        <v>23</v>
      </c>
      <c r="Q189" s="304">
        <f t="shared" ca="1" si="77"/>
        <v>0</v>
      </c>
      <c r="R189" s="306">
        <f t="shared" ca="1" si="78"/>
        <v>0</v>
      </c>
      <c r="S189" s="307">
        <f t="shared" ca="1" si="79"/>
        <v>5.083000000000002</v>
      </c>
      <c r="T189" s="304">
        <f t="shared" ca="1" si="59"/>
        <v>49.86423000000002</v>
      </c>
      <c r="U189" s="311">
        <f t="shared" ca="1" si="60"/>
        <v>0</v>
      </c>
      <c r="V189" s="306">
        <f t="shared" ca="1" si="61"/>
        <v>1.0786163998799727</v>
      </c>
      <c r="W189" s="304">
        <f t="shared" ca="1" si="62"/>
        <v>1.212169329291122</v>
      </c>
      <c r="Y189" s="314" t="str">
        <f t="shared" ca="1" si="80"/>
        <v/>
      </c>
      <c r="Z189" s="315" t="str">
        <f t="shared" ca="1" si="81"/>
        <v/>
      </c>
      <c r="AA189" s="316" t="str">
        <f t="shared" ca="1" si="82"/>
        <v/>
      </c>
      <c r="AC189" s="310" t="e">
        <f t="shared" ca="1" si="83"/>
        <v>#N/A</v>
      </c>
      <c r="AD189" s="323" t="e">
        <f t="shared" ca="1" si="84"/>
        <v>#N/A</v>
      </c>
      <c r="AE189" s="324">
        <f t="shared" ca="1" si="63"/>
        <v>1270.902569782492</v>
      </c>
      <c r="AG189" s="306">
        <f t="shared" ca="1" si="85"/>
        <v>-8.0605219991323445</v>
      </c>
      <c r="AH189" s="304">
        <f t="shared" ca="1" si="86"/>
        <v>-0.25879331041537901</v>
      </c>
    </row>
    <row r="190" spans="1:34" x14ac:dyDescent="0.2">
      <c r="A190" s="347">
        <f t="shared" ca="1" si="64"/>
        <v>0.1</v>
      </c>
      <c r="B190" s="304">
        <f t="shared" ca="1" si="65"/>
        <v>14.199999999999948</v>
      </c>
      <c r="D190" s="306">
        <f t="shared" ca="1" si="66"/>
        <v>-0.15039848984058274</v>
      </c>
      <c r="E190" s="307">
        <f t="shared" ca="1" si="67"/>
        <v>-9.9950694592051708</v>
      </c>
      <c r="F190" s="304">
        <f t="shared" ca="1" si="68"/>
        <v>9.996200938360646</v>
      </c>
      <c r="G190" s="306">
        <f t="shared" ca="1" si="69"/>
        <v>12.050498678452822</v>
      </c>
      <c r="H190" s="307">
        <f t="shared" ca="1" si="70"/>
        <v>13.847468530088266</v>
      </c>
      <c r="I190" s="304">
        <f t="shared" ca="1" si="71"/>
        <v>18.356658276799134</v>
      </c>
      <c r="J190" s="306">
        <f t="shared" ca="1" si="72"/>
        <v>204.71479081681673</v>
      </c>
      <c r="K190" s="307">
        <f t="shared" ca="1" si="73"/>
        <v>1272.3372919827968</v>
      </c>
      <c r="L190" s="304">
        <f t="shared" ca="1" si="58"/>
        <v>1288.7010243455577</v>
      </c>
      <c r="M190" s="306">
        <f t="shared" ca="1" si="74"/>
        <v>0.85467365164043907</v>
      </c>
      <c r="N190" s="304">
        <f t="shared" ca="1" si="75"/>
        <v>48.969193100031525</v>
      </c>
      <c r="P190" s="310">
        <f t="shared" ca="1" si="76"/>
        <v>23</v>
      </c>
      <c r="Q190" s="304">
        <f t="shared" ca="1" si="77"/>
        <v>0</v>
      </c>
      <c r="R190" s="306">
        <f t="shared" ca="1" si="78"/>
        <v>0</v>
      </c>
      <c r="S190" s="307">
        <f t="shared" ca="1" si="79"/>
        <v>5.083000000000002</v>
      </c>
      <c r="T190" s="304">
        <f t="shared" ca="1" si="59"/>
        <v>49.86423000000002</v>
      </c>
      <c r="U190" s="311">
        <f t="shared" ca="1" si="60"/>
        <v>0</v>
      </c>
      <c r="V190" s="306">
        <f t="shared" ca="1" si="61"/>
        <v>1.0784610314526799</v>
      </c>
      <c r="W190" s="304">
        <f t="shared" ca="1" si="62"/>
        <v>1.1158225710794061</v>
      </c>
      <c r="Y190" s="314" t="str">
        <f t="shared" ca="1" si="80"/>
        <v/>
      </c>
      <c r="Z190" s="315" t="str">
        <f t="shared" ca="1" si="81"/>
        <v/>
      </c>
      <c r="AA190" s="316" t="str">
        <f t="shared" ca="1" si="82"/>
        <v/>
      </c>
      <c r="AC190" s="310" t="e">
        <f t="shared" ca="1" si="83"/>
        <v>#N/A</v>
      </c>
      <c r="AD190" s="323" t="e">
        <f t="shared" ca="1" si="84"/>
        <v>#N/A</v>
      </c>
      <c r="AE190" s="324">
        <f t="shared" ca="1" si="63"/>
        <v>1272.3372919827968</v>
      </c>
      <c r="AG190" s="306">
        <f t="shared" ca="1" si="85"/>
        <v>-7.8515584797065516</v>
      </c>
      <c r="AH190" s="304">
        <f t="shared" ca="1" si="86"/>
        <v>-0.23847517790500128</v>
      </c>
    </row>
    <row r="191" spans="1:34" x14ac:dyDescent="0.2">
      <c r="A191" s="347">
        <f t="shared" ca="1" si="64"/>
        <v>0.1</v>
      </c>
      <c r="B191" s="304">
        <f t="shared" ca="1" si="65"/>
        <v>14.299999999999947</v>
      </c>
      <c r="D191" s="306">
        <f t="shared" ca="1" si="66"/>
        <v>-0.14410744842881892</v>
      </c>
      <c r="E191" s="307">
        <f t="shared" ca="1" si="67"/>
        <v>-9.9755967450241325</v>
      </c>
      <c r="F191" s="304">
        <f t="shared" ca="1" si="68"/>
        <v>9.9766375786649046</v>
      </c>
      <c r="G191" s="306">
        <f t="shared" ca="1" si="69"/>
        <v>12.03608793360994</v>
      </c>
      <c r="H191" s="307">
        <f t="shared" ca="1" si="70"/>
        <v>12.849908855585852</v>
      </c>
      <c r="I191" s="304">
        <f t="shared" ca="1" si="71"/>
        <v>17.60646387956578</v>
      </c>
      <c r="J191" s="306">
        <f t="shared" ca="1" si="72"/>
        <v>205.91912014741987</v>
      </c>
      <c r="K191" s="307">
        <f t="shared" ca="1" si="73"/>
        <v>1273.6721608520807</v>
      </c>
      <c r="L191" s="304">
        <f t="shared" ca="1" si="58"/>
        <v>1290.2106251972566</v>
      </c>
      <c r="M191" s="306">
        <f t="shared" ca="1" si="74"/>
        <v>0.81808847553845321</v>
      </c>
      <c r="N191" s="304">
        <f t="shared" ca="1" si="75"/>
        <v>46.873016916644858</v>
      </c>
      <c r="P191" s="310">
        <f t="shared" ca="1" si="76"/>
        <v>23</v>
      </c>
      <c r="Q191" s="304">
        <f t="shared" ca="1" si="77"/>
        <v>0</v>
      </c>
      <c r="R191" s="306">
        <f t="shared" ca="1" si="78"/>
        <v>0</v>
      </c>
      <c r="S191" s="307">
        <f t="shared" ca="1" si="79"/>
        <v>5.083000000000002</v>
      </c>
      <c r="T191" s="304">
        <f t="shared" ca="1" si="59"/>
        <v>49.86423000000002</v>
      </c>
      <c r="U191" s="311">
        <f t="shared" ca="1" si="60"/>
        <v>0</v>
      </c>
      <c r="V191" s="306">
        <f t="shared" ca="1" si="61"/>
        <v>1.0783164951263116</v>
      </c>
      <c r="W191" s="304">
        <f t="shared" ca="1" si="62"/>
        <v>1.0263464094741837</v>
      </c>
      <c r="Y191" s="314" t="str">
        <f t="shared" ca="1" si="80"/>
        <v/>
      </c>
      <c r="Z191" s="315" t="str">
        <f t="shared" ca="1" si="81"/>
        <v/>
      </c>
      <c r="AA191" s="316" t="str">
        <f t="shared" ca="1" si="82"/>
        <v/>
      </c>
      <c r="AC191" s="310" t="e">
        <f t="shared" ca="1" si="83"/>
        <v>#N/A</v>
      </c>
      <c r="AD191" s="323" t="e">
        <f t="shared" ca="1" si="84"/>
        <v>#N/A</v>
      </c>
      <c r="AE191" s="324">
        <f t="shared" ca="1" si="63"/>
        <v>1273.6721608520807</v>
      </c>
      <c r="AG191" s="306">
        <f t="shared" ca="1" si="85"/>
        <v>-7.6197598987395407</v>
      </c>
      <c r="AH191" s="304">
        <f t="shared" ca="1" si="86"/>
        <v>-0.21952047434180713</v>
      </c>
    </row>
    <row r="192" spans="1:34" x14ac:dyDescent="0.2">
      <c r="A192" s="347">
        <f t="shared" ca="1" si="64"/>
        <v>0.1</v>
      </c>
      <c r="B192" s="304">
        <f t="shared" ca="1" si="65"/>
        <v>14.399999999999947</v>
      </c>
      <c r="D192" s="306">
        <f t="shared" ca="1" si="66"/>
        <v>-0.13803431662913185</v>
      </c>
      <c r="E192" s="307">
        <f t="shared" ca="1" si="67"/>
        <v>-9.9573675165395237</v>
      </c>
      <c r="F192" s="304">
        <f t="shared" ca="1" si="68"/>
        <v>9.9583242230810978</v>
      </c>
      <c r="G192" s="306">
        <f t="shared" ca="1" si="69"/>
        <v>12.022284501947027</v>
      </c>
      <c r="H192" s="307">
        <f t="shared" ca="1" si="70"/>
        <v>11.8541721039319</v>
      </c>
      <c r="I192" s="304">
        <f t="shared" ca="1" si="71"/>
        <v>16.883622861086209</v>
      </c>
      <c r="J192" s="306">
        <f t="shared" ca="1" si="72"/>
        <v>207.12203876919773</v>
      </c>
      <c r="K192" s="307">
        <f t="shared" ca="1" si="73"/>
        <v>1274.9073649000566</v>
      </c>
      <c r="L192" s="304">
        <f t="shared" ca="1" si="58"/>
        <v>1291.6223627749387</v>
      </c>
      <c r="M192" s="306">
        <f t="shared" ca="1" si="74"/>
        <v>0.77835735232424663</v>
      </c>
      <c r="N192" s="304">
        <f t="shared" ca="1" si="75"/>
        <v>44.596591241156567</v>
      </c>
      <c r="P192" s="310">
        <f t="shared" ca="1" si="76"/>
        <v>23</v>
      </c>
      <c r="Q192" s="304">
        <f t="shared" ca="1" si="77"/>
        <v>0</v>
      </c>
      <c r="R192" s="306">
        <f t="shared" ca="1" si="78"/>
        <v>0</v>
      </c>
      <c r="S192" s="307">
        <f t="shared" ca="1" si="79"/>
        <v>5.083000000000002</v>
      </c>
      <c r="T192" s="304">
        <f t="shared" ca="1" si="59"/>
        <v>49.86423000000002</v>
      </c>
      <c r="U192" s="311">
        <f t="shared" ca="1" si="60"/>
        <v>0</v>
      </c>
      <c r="V192" s="306">
        <f t="shared" ca="1" si="61"/>
        <v>1.078182766419072</v>
      </c>
      <c r="W192" s="304">
        <f t="shared" ca="1" si="62"/>
        <v>0.94368512468516996</v>
      </c>
      <c r="Y192" s="314" t="str">
        <f t="shared" ca="1" si="80"/>
        <v/>
      </c>
      <c r="Z192" s="315" t="str">
        <f t="shared" ca="1" si="81"/>
        <v/>
      </c>
      <c r="AA192" s="316" t="str">
        <f t="shared" ca="1" si="82"/>
        <v/>
      </c>
      <c r="AC192" s="310" t="e">
        <f t="shared" ca="1" si="83"/>
        <v>#N/A</v>
      </c>
      <c r="AD192" s="323" t="e">
        <f t="shared" ca="1" si="84"/>
        <v>#N/A</v>
      </c>
      <c r="AE192" s="324">
        <f t="shared" ca="1" si="63"/>
        <v>1274.9073649000566</v>
      </c>
      <c r="AG192" s="306">
        <f t="shared" ca="1" si="85"/>
        <v>-7.3616518960594775</v>
      </c>
      <c r="AH192" s="304">
        <f t="shared" ca="1" si="86"/>
        <v>-0.20191745218850743</v>
      </c>
    </row>
    <row r="193" spans="1:34" x14ac:dyDescent="0.2">
      <c r="A193" s="347">
        <f t="shared" ca="1" si="64"/>
        <v>0.1</v>
      </c>
      <c r="B193" s="304">
        <f t="shared" ca="1" si="65"/>
        <v>14.499999999999947</v>
      </c>
      <c r="D193" s="306">
        <f t="shared" ca="1" si="66"/>
        <v>-0.13219905729810244</v>
      </c>
      <c r="E193" s="307">
        <f t="shared" ca="1" si="67"/>
        <v>-9.9403504651662065</v>
      </c>
      <c r="F193" s="304">
        <f t="shared" ca="1" si="68"/>
        <v>9.9412294994673829</v>
      </c>
      <c r="G193" s="306">
        <f t="shared" ca="1" si="69"/>
        <v>12.009064596217216</v>
      </c>
      <c r="H193" s="307">
        <f t="shared" ca="1" si="70"/>
        <v>10.86013705741528</v>
      </c>
      <c r="I193" s="304">
        <f t="shared" ca="1" si="71"/>
        <v>16.191362184262395</v>
      </c>
      <c r="J193" s="306">
        <f t="shared" ca="1" si="72"/>
        <v>208.32360622410593</v>
      </c>
      <c r="K193" s="307">
        <f t="shared" ca="1" si="73"/>
        <v>1276.0430803581239</v>
      </c>
      <c r="L193" s="304">
        <f t="shared" ca="1" si="58"/>
        <v>1292.9364515861041</v>
      </c>
      <c r="M193" s="306">
        <f t="shared" ca="1" si="74"/>
        <v>0.73520129164493297</v>
      </c>
      <c r="N193" s="304">
        <f t="shared" ca="1" si="75"/>
        <v>42.123931103821413</v>
      </c>
      <c r="P193" s="310">
        <f t="shared" ca="1" si="76"/>
        <v>23</v>
      </c>
      <c r="Q193" s="304">
        <f t="shared" ca="1" si="77"/>
        <v>0</v>
      </c>
      <c r="R193" s="306">
        <f t="shared" ca="1" si="78"/>
        <v>0</v>
      </c>
      <c r="S193" s="307">
        <f t="shared" ca="1" si="79"/>
        <v>5.083000000000002</v>
      </c>
      <c r="T193" s="304">
        <f t="shared" ca="1" si="59"/>
        <v>49.86423000000002</v>
      </c>
      <c r="U193" s="311">
        <f t="shared" ca="1" si="60"/>
        <v>0</v>
      </c>
      <c r="V193" s="306">
        <f t="shared" ca="1" si="61"/>
        <v>1.0780598224928588</v>
      </c>
      <c r="W193" s="304">
        <f t="shared" ca="1" si="62"/>
        <v>0.86778686966959095</v>
      </c>
      <c r="Y193" s="314" t="str">
        <f t="shared" ca="1" si="80"/>
        <v/>
      </c>
      <c r="Z193" s="315" t="str">
        <f t="shared" ca="1" si="81"/>
        <v/>
      </c>
      <c r="AA193" s="316" t="str">
        <f t="shared" ca="1" si="82"/>
        <v/>
      </c>
      <c r="AC193" s="310" t="e">
        <f t="shared" ca="1" si="83"/>
        <v>#N/A</v>
      </c>
      <c r="AD193" s="323" t="e">
        <f t="shared" ca="1" si="84"/>
        <v>#N/A</v>
      </c>
      <c r="AE193" s="324">
        <f t="shared" ca="1" si="63"/>
        <v>1276.0430803581239</v>
      </c>
      <c r="AG193" s="306">
        <f t="shared" ca="1" si="85"/>
        <v>-7.073361022559796</v>
      </c>
      <c r="AH193" s="304">
        <f t="shared" ca="1" si="86"/>
        <v>-0.18565514945606326</v>
      </c>
    </row>
    <row r="194" spans="1:34" x14ac:dyDescent="0.2">
      <c r="A194" s="347">
        <f t="shared" ca="1" si="64"/>
        <v>0.1</v>
      </c>
      <c r="B194" s="304">
        <f t="shared" ca="1" si="65"/>
        <v>14.599999999999946</v>
      </c>
      <c r="D194" s="306">
        <f t="shared" ca="1" si="66"/>
        <v>-0.12662479584696801</v>
      </c>
      <c r="E194" s="307">
        <f t="shared" ca="1" si="67"/>
        <v>-9.9245103872784952</v>
      </c>
      <c r="F194" s="304">
        <f t="shared" ca="1" si="68"/>
        <v>9.92531814432777</v>
      </c>
      <c r="G194" s="306">
        <f t="shared" ca="1" si="69"/>
        <v>11.99640211663252</v>
      </c>
      <c r="H194" s="307">
        <f t="shared" ca="1" si="70"/>
        <v>9.8676860186874293</v>
      </c>
      <c r="I194" s="304">
        <f t="shared" ca="1" si="71"/>
        <v>15.533347710887844</v>
      </c>
      <c r="J194" s="306">
        <f t="shared" ca="1" si="72"/>
        <v>209.52387955974842</v>
      </c>
      <c r="K194" s="307">
        <f t="shared" ca="1" si="73"/>
        <v>1277.0794715119291</v>
      </c>
      <c r="L194" s="304">
        <f t="shared" ca="1" si="58"/>
        <v>1294.1530947546185</v>
      </c>
      <c r="M194" s="306">
        <f t="shared" ca="1" si="74"/>
        <v>0.68834275951133694</v>
      </c>
      <c r="N194" s="304">
        <f t="shared" ca="1" si="75"/>
        <v>39.439134978388211</v>
      </c>
      <c r="P194" s="310">
        <f t="shared" ca="1" si="76"/>
        <v>23</v>
      </c>
      <c r="Q194" s="304">
        <f t="shared" ca="1" si="77"/>
        <v>0</v>
      </c>
      <c r="R194" s="306">
        <f t="shared" ca="1" si="78"/>
        <v>0</v>
      </c>
      <c r="S194" s="307">
        <f t="shared" ca="1" si="79"/>
        <v>5.083000000000002</v>
      </c>
      <c r="T194" s="304">
        <f t="shared" ca="1" si="59"/>
        <v>49.86423000000002</v>
      </c>
      <c r="U194" s="311">
        <f t="shared" ca="1" si="60"/>
        <v>0</v>
      </c>
      <c r="V194" s="306">
        <f t="shared" ca="1" si="61"/>
        <v>1.0779476421144423</v>
      </c>
      <c r="W194" s="304">
        <f t="shared" ca="1" si="62"/>
        <v>0.79860354419312807</v>
      </c>
      <c r="Y194" s="314" t="str">
        <f t="shared" ca="1" si="80"/>
        <v/>
      </c>
      <c r="Z194" s="315" t="str">
        <f t="shared" ca="1" si="81"/>
        <v/>
      </c>
      <c r="AA194" s="316" t="str">
        <f t="shared" ca="1" si="82"/>
        <v/>
      </c>
      <c r="AC194" s="310" t="e">
        <f t="shared" ca="1" si="83"/>
        <v>#N/A</v>
      </c>
      <c r="AD194" s="323" t="e">
        <f t="shared" ca="1" si="84"/>
        <v>#N/A</v>
      </c>
      <c r="AE194" s="324">
        <f t="shared" ca="1" si="63"/>
        <v>1277.0794715119291</v>
      </c>
      <c r="AG194" s="306">
        <f t="shared" ca="1" si="85"/>
        <v>-6.7506481012841597</v>
      </c>
      <c r="AH194" s="304">
        <f t="shared" ca="1" si="86"/>
        <v>-0.17072336605736585</v>
      </c>
    </row>
    <row r="195" spans="1:34" x14ac:dyDescent="0.2">
      <c r="A195" s="347">
        <f t="shared" ca="1" si="64"/>
        <v>0.1</v>
      </c>
      <c r="B195" s="304">
        <f t="shared" ca="1" si="65"/>
        <v>14.699999999999946</v>
      </c>
      <c r="D195" s="306">
        <f t="shared" ca="1" si="66"/>
        <v>-0.12133806765277577</v>
      </c>
      <c r="E195" s="307">
        <f t="shared" ca="1" si="67"/>
        <v>-9.9098070873309432</v>
      </c>
      <c r="F195" s="304">
        <f t="shared" ca="1" si="68"/>
        <v>9.9105499057709352</v>
      </c>
      <c r="G195" s="306">
        <f t="shared" ca="1" si="69"/>
        <v>11.984268309867243</v>
      </c>
      <c r="H195" s="307">
        <f t="shared" ca="1" si="70"/>
        <v>8.8767053099543354</v>
      </c>
      <c r="I195" s="304">
        <f t="shared" ca="1" si="71"/>
        <v>14.913704572729735</v>
      </c>
      <c r="J195" s="306">
        <f t="shared" ca="1" si="72"/>
        <v>210.72291308107341</v>
      </c>
      <c r="K195" s="307">
        <f t="shared" ca="1" si="73"/>
        <v>1278.0166910783612</v>
      </c>
      <c r="L195" s="304">
        <f t="shared" ca="1" si="58"/>
        <v>1295.2724843724031</v>
      </c>
      <c r="M195" s="306">
        <f t="shared" ca="1" si="74"/>
        <v>0.63752021589699692</v>
      </c>
      <c r="N195" s="304">
        <f t="shared" ca="1" si="75"/>
        <v>36.527217725166977</v>
      </c>
      <c r="P195" s="310">
        <f t="shared" ca="1" si="76"/>
        <v>23</v>
      </c>
      <c r="Q195" s="304">
        <f t="shared" ca="1" si="77"/>
        <v>0</v>
      </c>
      <c r="R195" s="306">
        <f t="shared" ca="1" si="78"/>
        <v>0</v>
      </c>
      <c r="S195" s="307">
        <f t="shared" ca="1" si="79"/>
        <v>5.083000000000002</v>
      </c>
      <c r="T195" s="304">
        <f t="shared" ca="1" si="59"/>
        <v>49.86423000000002</v>
      </c>
      <c r="U195" s="311">
        <f t="shared" ca="1" si="60"/>
        <v>0</v>
      </c>
      <c r="V195" s="306">
        <f t="shared" ca="1" si="61"/>
        <v>1.0778462056120652</v>
      </c>
      <c r="W195" s="304">
        <f t="shared" ca="1" si="62"/>
        <v>0.7360906603620756</v>
      </c>
      <c r="Y195" s="314" t="str">
        <f t="shared" ca="1" si="80"/>
        <v/>
      </c>
      <c r="Z195" s="315" t="str">
        <f t="shared" ca="1" si="81"/>
        <v/>
      </c>
      <c r="AA195" s="316" t="str">
        <f t="shared" ca="1" si="82"/>
        <v/>
      </c>
      <c r="AC195" s="310" t="e">
        <f t="shared" ca="1" si="83"/>
        <v>#N/A</v>
      </c>
      <c r="AD195" s="323" t="e">
        <f t="shared" ca="1" si="84"/>
        <v>#N/A</v>
      </c>
      <c r="AE195" s="324">
        <f t="shared" ca="1" si="63"/>
        <v>1278.0166910783612</v>
      </c>
      <c r="AG195" s="306">
        <f t="shared" ca="1" si="85"/>
        <v>-6.3889952727705071</v>
      </c>
      <c r="AH195" s="304">
        <f t="shared" ca="1" si="86"/>
        <v>-0.15711263903071568</v>
      </c>
    </row>
    <row r="196" spans="1:34" x14ac:dyDescent="0.2">
      <c r="A196" s="347">
        <f t="shared" ca="1" si="64"/>
        <v>0.1</v>
      </c>
      <c r="B196" s="304">
        <f t="shared" ca="1" si="65"/>
        <v>14.799999999999946</v>
      </c>
      <c r="D196" s="306">
        <f t="shared" ca="1" si="66"/>
        <v>-0.11636896870170733</v>
      </c>
      <c r="E196" s="307">
        <f t="shared" ca="1" si="67"/>
        <v>-9.8961940850855168</v>
      </c>
      <c r="F196" s="304">
        <f t="shared" ca="1" si="68"/>
        <v>9.8968782505676138</v>
      </c>
      <c r="G196" s="306">
        <f t="shared" ca="1" si="69"/>
        <v>11.972631412997073</v>
      </c>
      <c r="H196" s="307">
        <f t="shared" ca="1" si="70"/>
        <v>7.8870859014457837</v>
      </c>
      <c r="I196" s="304">
        <f t="shared" ca="1" si="71"/>
        <v>14.337015971542654</v>
      </c>
      <c r="J196" s="306">
        <f t="shared" ca="1" si="72"/>
        <v>211.92075806721664</v>
      </c>
      <c r="K196" s="307">
        <f t="shared" ca="1" si="73"/>
        <v>1278.8548806389313</v>
      </c>
      <c r="L196" s="304">
        <f t="shared" ref="L196:L259" ca="1" si="87">SQRT(pos_x^2+pos_z^2)</f>
        <v>1296.2948019003234</v>
      </c>
      <c r="M196" s="306">
        <f t="shared" ca="1" si="74"/>
        <v>0.5825084864460085</v>
      </c>
      <c r="N196" s="304">
        <f t="shared" ca="1" si="75"/>
        <v>33.375277803909803</v>
      </c>
      <c r="P196" s="310">
        <f t="shared" ca="1" si="76"/>
        <v>23</v>
      </c>
      <c r="Q196" s="304">
        <f t="shared" ca="1" si="77"/>
        <v>0</v>
      </c>
      <c r="R196" s="306">
        <f t="shared" ca="1" si="78"/>
        <v>0</v>
      </c>
      <c r="S196" s="307">
        <f t="shared" ca="1" si="79"/>
        <v>5.083000000000002</v>
      </c>
      <c r="T196" s="304">
        <f t="shared" ref="T196:T259" ca="1" si="88">m*g</f>
        <v>49.86423000000002</v>
      </c>
      <c r="U196" s="311">
        <f t="shared" ref="U196:U259" ca="1" si="89">IF(pos_xz&lt;L_rampe,Poids*COS(Beta),0)</f>
        <v>0</v>
      </c>
      <c r="V196" s="306">
        <f t="shared" ref="V196:V259" ca="1" si="90">Rho_moyen*(20000-Alt_rampe-pos_z)/(20000+Alt_rampe+pos_z)</f>
        <v>1.0777554948261718</v>
      </c>
      <c r="W196" s="304">
        <f t="shared" ref="W196:W259" ca="1" si="91">1/2*Rho*Sref*Cx*vit_xz^2</f>
        <v>0.68020719635055171</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1278.8548806389313</v>
      </c>
      <c r="AG196" s="306">
        <f t="shared" ca="1" si="85"/>
        <v>-5.9837711744981279</v>
      </c>
      <c r="AH196" s="304">
        <f t="shared" ca="1" si="86"/>
        <v>-0.14481421608539746</v>
      </c>
    </row>
    <row r="197" spans="1:34" x14ac:dyDescent="0.2">
      <c r="A197" s="347">
        <f t="shared" ref="A197:A260" ca="1" si="93">IF(B196+0.01&lt;=T_ini+ROUNDUP(Temps_fin_propu,0), 0.01, IF(K196&gt;0, 0.1, 0.0001))</f>
        <v>0.1</v>
      </c>
      <c r="B197" s="304">
        <f t="shared" ref="B197:B260" ca="1" si="94">B196+pas</f>
        <v>14.899999999999945</v>
      </c>
      <c r="D197" s="306">
        <f t="shared" ref="D197:D260" ca="1" si="95">IF(AND(L196&lt;L_rampe,Poussee&lt;Poids*SIN(M196)),0,(-W196+Poussee)/m*COS(M196)-U196/m*SIN(M196))</f>
        <v>-0.11175113845385061</v>
      </c>
      <c r="E197" s="307">
        <f t="shared" ref="E197:E260" ca="1" si="96">IF(AND(L196&lt;L_rampe,Poussee&lt;Poids*SIN(M196)),0,(-W196+Poussee)/m*SIN(M196)+U196/m*COS(M196)-Poids/m)</f>
        <v>-9.8836171354622238</v>
      </c>
      <c r="F197" s="304">
        <f t="shared" ref="F197:F260" ca="1" si="97">SQRT(acc_x^2+acc_z^2)</f>
        <v>9.884248883822595</v>
      </c>
      <c r="G197" s="306">
        <f t="shared" ref="G197:G260" ca="1" si="98">G196+acc_x*pas</f>
        <v>11.961456299151688</v>
      </c>
      <c r="H197" s="307">
        <f t="shared" ref="H197:H260" ca="1" si="99">H196+acc_z*pas</f>
        <v>6.8987241878995613</v>
      </c>
      <c r="I197" s="304">
        <f t="shared" ref="I197:I260" ca="1" si="100">SQRT(vit_x^2+vit_z^2)</f>
        <v>13.808288533240679</v>
      </c>
      <c r="J197" s="306">
        <f t="shared" ref="J197:J260" ca="1" si="101">J196+0.5*(vit_x+G196)*pas*(K196&gt;=0)</f>
        <v>213.11746245282407</v>
      </c>
      <c r="K197" s="307">
        <f t="shared" ref="K197:K260" ca="1" si="102">K196+0.5*(vit_z+H196)*pas</f>
        <v>1279.5941711433986</v>
      </c>
      <c r="L197" s="304">
        <f t="shared" ca="1" si="87"/>
        <v>1297.2202186315524</v>
      </c>
      <c r="M197" s="306">
        <f t="shared" ref="M197:M260" ca="1" si="103">IF(AND(L196&gt;L_rampe,G197&gt;0),ATAN2(G197,H197),$M$4)</f>
        <v>0.52314558769222408</v>
      </c>
      <c r="N197" s="304">
        <f t="shared" ref="N197:N260" ca="1" si="104">DEGREES(Beta)</f>
        <v>29.974034245655545</v>
      </c>
      <c r="P197" s="310">
        <f t="shared" ref="P197:P260" ca="1" si="105">MATCH(t-pas/2-T_ini,CdP_t)</f>
        <v>23</v>
      </c>
      <c r="Q197" s="304">
        <f t="shared" ref="Q197:Q260" ca="1" si="106">(INDEX(CdP,2,i_P+1)-INDEX(CdP,2,i_P+0))/(INDEX(CdP,1,i_P+1)-INDEX(CdP,1,i_P+0))*(t-pas/2-T_ini-INDEX(CdP,1,i_P+0))+INDEX(CdP,2,i_P+0)</f>
        <v>0</v>
      </c>
      <c r="R197" s="306">
        <f t="shared" ref="R197:R260" ca="1" si="107">Poussee/(g*ISP)</f>
        <v>0</v>
      </c>
      <c r="S197" s="307">
        <f t="shared" ref="S197:S260" ca="1" si="108">S196-Débit*pas</f>
        <v>5.083000000000002</v>
      </c>
      <c r="T197" s="304">
        <f t="shared" ca="1" si="88"/>
        <v>49.86423000000002</v>
      </c>
      <c r="U197" s="311">
        <f t="shared" ca="1" si="89"/>
        <v>0</v>
      </c>
      <c r="V197" s="306">
        <f t="shared" ca="1" si="90"/>
        <v>1.0776754930527477</v>
      </c>
      <c r="W197" s="304">
        <f t="shared" ca="1" si="91"/>
        <v>0.63091543455359722</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1279.5941711433986</v>
      </c>
      <c r="AG197" s="306">
        <f t="shared" ref="AG197:AG260" ca="1" si="114">IF(AND(L196&lt;L_rampe,Poussee&lt;Poids*SIN(M196)),0,(-W196+Poussee)/m-Poids*SIN(M196)/m)</f>
        <v>-5.5305017942691999</v>
      </c>
      <c r="AH197" s="304">
        <f t="shared" ref="AH197:AH260" ca="1" si="115">IF(AND(L196&lt;L_rampe,Poussee&lt;Poids*SIN(M196)), g*SIN(M196), (-W196+Poussee)/m)</f>
        <v>-0.13382002682481831</v>
      </c>
    </row>
    <row r="198" spans="1:34" x14ac:dyDescent="0.2">
      <c r="A198" s="347">
        <f t="shared" ca="1" si="93"/>
        <v>0.1</v>
      </c>
      <c r="B198" s="304">
        <f t="shared" ca="1" si="94"/>
        <v>14.999999999999945</v>
      </c>
      <c r="D198" s="306">
        <f t="shared" ca="1" si="95"/>
        <v>-0.1075214832721032</v>
      </c>
      <c r="E198" s="307">
        <f t="shared" ca="1" si="96"/>
        <v>-9.8720126043867005</v>
      </c>
      <c r="F198" s="304">
        <f t="shared" ca="1" si="97"/>
        <v>9.8725981246344112</v>
      </c>
      <c r="G198" s="306">
        <f t="shared" ca="1" si="98"/>
        <v>11.950704150824478</v>
      </c>
      <c r="H198" s="307">
        <f t="shared" ca="1" si="99"/>
        <v>5.9115229274608909</v>
      </c>
      <c r="I198" s="304">
        <f t="shared" ca="1" si="100"/>
        <v>13.332870396971133</v>
      </c>
      <c r="J198" s="306">
        <f t="shared" ca="1" si="101"/>
        <v>214.31307047532289</v>
      </c>
      <c r="K198" s="307">
        <f t="shared" ca="1" si="102"/>
        <v>1280.2346834991667</v>
      </c>
      <c r="L198" s="304">
        <f t="shared" ca="1" si="87"/>
        <v>1298.048896232639</v>
      </c>
      <c r="M198" s="306">
        <f t="shared" ca="1" si="103"/>
        <v>0.45936565783299738</v>
      </c>
      <c r="N198" s="304">
        <f t="shared" ca="1" si="104"/>
        <v>26.319713447081437</v>
      </c>
      <c r="P198" s="310">
        <f t="shared" ca="1" si="105"/>
        <v>23</v>
      </c>
      <c r="Q198" s="304">
        <f t="shared" ca="1" si="106"/>
        <v>0</v>
      </c>
      <c r="R198" s="306">
        <f t="shared" ca="1" si="107"/>
        <v>0</v>
      </c>
      <c r="S198" s="307">
        <f t="shared" ca="1" si="108"/>
        <v>5.083000000000002</v>
      </c>
      <c r="T198" s="304">
        <f t="shared" ca="1" si="88"/>
        <v>49.86423000000002</v>
      </c>
      <c r="U198" s="311">
        <f t="shared" ca="1" si="89"/>
        <v>0</v>
      </c>
      <c r="V198" s="306">
        <f t="shared" ca="1" si="90"/>
        <v>1.0776061849775991</v>
      </c>
      <c r="W198" s="304">
        <f t="shared" ca="1" si="91"/>
        <v>0.58818077997839857</v>
      </c>
      <c r="Y198" s="314" t="str">
        <f t="shared" ca="1" si="109"/>
        <v/>
      </c>
      <c r="Z198" s="315" t="str">
        <f t="shared" ca="1" si="110"/>
        <v/>
      </c>
      <c r="AA198" s="316" t="str">
        <f t="shared" ca="1" si="111"/>
        <v/>
      </c>
      <c r="AC198" s="310">
        <f t="shared" ca="1" si="112"/>
        <v>14.999999999999945</v>
      </c>
      <c r="AD198" s="323">
        <f t="shared" ca="1" si="113"/>
        <v>214.31307047532289</v>
      </c>
      <c r="AE198" s="324">
        <f t="shared" ca="1" si="92"/>
        <v>1280.2346834991667</v>
      </c>
      <c r="AG198" s="306">
        <f t="shared" ca="1" si="114"/>
        <v>-5.0252719946767943</v>
      </c>
      <c r="AH198" s="304">
        <f t="shared" ca="1" si="115"/>
        <v>-0.12412265090568503</v>
      </c>
    </row>
    <row r="199" spans="1:34" x14ac:dyDescent="0.2">
      <c r="A199" s="347">
        <f t="shared" ca="1" si="93"/>
        <v>0.1</v>
      </c>
      <c r="B199" s="304">
        <f t="shared" ca="1" si="94"/>
        <v>15.099999999999945</v>
      </c>
      <c r="D199" s="306">
        <f t="shared" ca="1" si="95"/>
        <v>-0.1037195340113906</v>
      </c>
      <c r="E199" s="307">
        <f t="shared" ca="1" si="96"/>
        <v>-9.8613057971811315</v>
      </c>
      <c r="F199" s="304">
        <f t="shared" ca="1" si="97"/>
        <v>9.8618512342893165</v>
      </c>
      <c r="G199" s="306">
        <f t="shared" ca="1" si="98"/>
        <v>11.94033219742334</v>
      </c>
      <c r="H199" s="307">
        <f t="shared" ca="1" si="99"/>
        <v>4.9253923477427772</v>
      </c>
      <c r="I199" s="304">
        <f t="shared" ca="1" si="100"/>
        <v>12.91630840310139</v>
      </c>
      <c r="J199" s="306">
        <f t="shared" ca="1" si="101"/>
        <v>215.50762229273528</v>
      </c>
      <c r="K199" s="307">
        <f t="shared" ca="1" si="102"/>
        <v>1280.7765292629269</v>
      </c>
      <c r="L199" s="304">
        <f t="shared" ca="1" si="87"/>
        <v>1298.7809873789568</v>
      </c>
      <c r="M199" s="306">
        <f t="shared" ca="1" si="103"/>
        <v>0.39123595962274643</v>
      </c>
      <c r="N199" s="304">
        <f t="shared" ca="1" si="104"/>
        <v>22.416169280134056</v>
      </c>
      <c r="P199" s="310">
        <f t="shared" ca="1" si="105"/>
        <v>23</v>
      </c>
      <c r="Q199" s="304">
        <f t="shared" ca="1" si="106"/>
        <v>0</v>
      </c>
      <c r="R199" s="306">
        <f t="shared" ca="1" si="107"/>
        <v>0</v>
      </c>
      <c r="S199" s="307">
        <f t="shared" ca="1" si="108"/>
        <v>5.083000000000002</v>
      </c>
      <c r="T199" s="304">
        <f t="shared" ca="1" si="88"/>
        <v>49.86423000000002</v>
      </c>
      <c r="U199" s="311">
        <f t="shared" ca="1" si="89"/>
        <v>0</v>
      </c>
      <c r="V199" s="306">
        <f t="shared" ca="1" si="90"/>
        <v>1.0775475565997661</v>
      </c>
      <c r="W199" s="304">
        <f t="shared" ca="1" si="91"/>
        <v>0.55197155446109292</v>
      </c>
      <c r="Y199" s="314" t="str">
        <f t="shared" ca="1" si="109"/>
        <v/>
      </c>
      <c r="Z199" s="315" t="str">
        <f t="shared" ca="1" si="110"/>
        <v/>
      </c>
      <c r="AA199" s="316" t="str">
        <f t="shared" ca="1" si="111"/>
        <v/>
      </c>
      <c r="AC199" s="310" t="e">
        <f t="shared" ca="1" si="112"/>
        <v>#N/A</v>
      </c>
      <c r="AD199" s="323" t="e">
        <f t="shared" ca="1" si="113"/>
        <v>#N/A</v>
      </c>
      <c r="AE199" s="324">
        <f t="shared" ca="1" si="92"/>
        <v>1280.7765292629269</v>
      </c>
      <c r="AG199" s="306">
        <f t="shared" ca="1" si="114"/>
        <v>-4.4652692936920371</v>
      </c>
      <c r="AH199" s="304">
        <f t="shared" ca="1" si="115"/>
        <v>-0.11571528230934455</v>
      </c>
    </row>
    <row r="200" spans="1:34" x14ac:dyDescent="0.2">
      <c r="A200" s="347">
        <f t="shared" ca="1" si="93"/>
        <v>0.1</v>
      </c>
      <c r="B200" s="304">
        <f t="shared" ca="1" si="94"/>
        <v>15.199999999999944</v>
      </c>
      <c r="D200" s="306">
        <f t="shared" ca="1" si="95"/>
        <v>-0.10038633318191259</v>
      </c>
      <c r="E200" s="307">
        <f t="shared" ca="1" si="96"/>
        <v>-9.8514094071334846</v>
      </c>
      <c r="F200" s="304">
        <f t="shared" ca="1" si="97"/>
        <v>9.8519208646257326</v>
      </c>
      <c r="G200" s="306">
        <f t="shared" ca="1" si="98"/>
        <v>11.930293564105149</v>
      </c>
      <c r="H200" s="307">
        <f t="shared" ca="1" si="99"/>
        <v>3.9402514070294288</v>
      </c>
      <c r="I200" s="304">
        <f t="shared" ca="1" si="100"/>
        <v>12.564134895659395</v>
      </c>
      <c r="J200" s="306">
        <f t="shared" ca="1" si="101"/>
        <v>216.70115358081171</v>
      </c>
      <c r="K200" s="307">
        <f t="shared" ca="1" si="102"/>
        <v>1281.2198114506655</v>
      </c>
      <c r="L200" s="304">
        <f t="shared" ca="1" si="87"/>
        <v>1299.416636501524</v>
      </c>
      <c r="M200" s="306">
        <f t="shared" ca="1" si="103"/>
        <v>0.31899354598310992</v>
      </c>
      <c r="N200" s="304">
        <f t="shared" ca="1" si="104"/>
        <v>18.276983876744552</v>
      </c>
      <c r="P200" s="310">
        <f t="shared" ca="1" si="105"/>
        <v>23</v>
      </c>
      <c r="Q200" s="304">
        <f t="shared" ca="1" si="106"/>
        <v>0</v>
      </c>
      <c r="R200" s="306">
        <f t="shared" ca="1" si="107"/>
        <v>0</v>
      </c>
      <c r="S200" s="307">
        <f t="shared" ca="1" si="108"/>
        <v>5.083000000000002</v>
      </c>
      <c r="T200" s="304">
        <f t="shared" ca="1" si="88"/>
        <v>49.86423000000002</v>
      </c>
      <c r="U200" s="311">
        <f t="shared" ca="1" si="89"/>
        <v>0</v>
      </c>
      <c r="V200" s="306">
        <f t="shared" ca="1" si="90"/>
        <v>1.0774995951423261</v>
      </c>
      <c r="W200" s="304">
        <f t="shared" ca="1" si="91"/>
        <v>0.52225876243315339</v>
      </c>
      <c r="Y200" s="314" t="str">
        <f t="shared" ca="1" si="109"/>
        <v/>
      </c>
      <c r="Z200" s="315" t="str">
        <f t="shared" ca="1" si="110"/>
        <v>Para</v>
      </c>
      <c r="AA200" s="316" t="str">
        <f t="shared" ca="1" si="111"/>
        <v/>
      </c>
      <c r="AC200" s="310" t="e">
        <f t="shared" ca="1" si="112"/>
        <v>#N/A</v>
      </c>
      <c r="AD200" s="323" t="e">
        <f t="shared" ca="1" si="113"/>
        <v>#N/A</v>
      </c>
      <c r="AE200" s="324">
        <f t="shared" ca="1" si="92"/>
        <v>1281.2198114506655</v>
      </c>
      <c r="AG200" s="306">
        <f t="shared" ca="1" si="114"/>
        <v>-3.8494514936412538</v>
      </c>
      <c r="AH200" s="304">
        <f t="shared" ca="1" si="115"/>
        <v>-0.1085916888571892</v>
      </c>
    </row>
    <row r="201" spans="1:34" x14ac:dyDescent="0.2">
      <c r="A201" s="347">
        <f t="shared" ca="1" si="93"/>
        <v>0.1</v>
      </c>
      <c r="B201" s="304">
        <f t="shared" ca="1" si="94"/>
        <v>15.299999999999944</v>
      </c>
      <c r="D201" s="306">
        <f t="shared" ca="1" si="95"/>
        <v>-9.756277966479561E-2</v>
      </c>
      <c r="E201" s="307">
        <f t="shared" ca="1" si="96"/>
        <v>-9.8422223319805422</v>
      </c>
      <c r="F201" s="304">
        <f t="shared" ca="1" si="97"/>
        <v>9.8427058743067413</v>
      </c>
      <c r="G201" s="306">
        <f t="shared" ca="1" si="98"/>
        <v>11.92053728613867</v>
      </c>
      <c r="H201" s="307">
        <f t="shared" ca="1" si="99"/>
        <v>2.9560291738313746</v>
      </c>
      <c r="I201" s="304">
        <f t="shared" ca="1" si="100"/>
        <v>12.281584493328394</v>
      </c>
      <c r="J201" s="306">
        <f t="shared" ca="1" si="101"/>
        <v>217.89369512332391</v>
      </c>
      <c r="K201" s="307">
        <f t="shared" ca="1" si="102"/>
        <v>1281.5646254797084</v>
      </c>
      <c r="L201" s="304">
        <f t="shared" ca="1" si="87"/>
        <v>1299.955980660669</v>
      </c>
      <c r="M201" s="306">
        <f t="shared" ca="1" si="103"/>
        <v>0.24307455682827783</v>
      </c>
      <c r="N201" s="304">
        <f t="shared" ca="1" si="104"/>
        <v>13.927146213273206</v>
      </c>
      <c r="P201" s="310">
        <f t="shared" ca="1" si="105"/>
        <v>23</v>
      </c>
      <c r="Q201" s="304">
        <f t="shared" ca="1" si="106"/>
        <v>0</v>
      </c>
      <c r="R201" s="306">
        <f t="shared" ca="1" si="107"/>
        <v>0</v>
      </c>
      <c r="S201" s="307">
        <f t="shared" ca="1" si="108"/>
        <v>5.083000000000002</v>
      </c>
      <c r="T201" s="304">
        <f t="shared" ca="1" si="88"/>
        <v>49.86423000000002</v>
      </c>
      <c r="U201" s="311">
        <f t="shared" ca="1" si="89"/>
        <v>0</v>
      </c>
      <c r="V201" s="306">
        <f t="shared" ca="1" si="90"/>
        <v>1.0774622889490901</v>
      </c>
      <c r="W201" s="304">
        <f t="shared" ca="1" si="91"/>
        <v>0.4990158246604437</v>
      </c>
      <c r="Y201" s="314" t="str">
        <f t="shared" ca="1" si="109"/>
        <v/>
      </c>
      <c r="Z201" s="315" t="str">
        <f t="shared" ca="1" si="110"/>
        <v/>
      </c>
      <c r="AA201" s="316" t="str">
        <f t="shared" ca="1" si="111"/>
        <v/>
      </c>
      <c r="AC201" s="310" t="e">
        <f t="shared" ca="1" si="112"/>
        <v>#N/A</v>
      </c>
      <c r="AD201" s="323" t="e">
        <f t="shared" ca="1" si="113"/>
        <v>#N/A</v>
      </c>
      <c r="AE201" s="324" t="e">
        <f t="shared" ca="1" si="92"/>
        <v>#N/A</v>
      </c>
      <c r="AG201" s="306">
        <f t="shared" ca="1" si="114"/>
        <v>-3.1792704651725661</v>
      </c>
      <c r="AH201" s="304">
        <f t="shared" ca="1" si="115"/>
        <v>-0.10274616612889105</v>
      </c>
    </row>
    <row r="202" spans="1:34" x14ac:dyDescent="0.2">
      <c r="A202" s="347">
        <f t="shared" ca="1" si="93"/>
        <v>0.1</v>
      </c>
      <c r="B202" s="304">
        <f t="shared" ca="1" si="94"/>
        <v>15.399999999999944</v>
      </c>
      <c r="D202" s="306">
        <f t="shared" ca="1" si="95"/>
        <v>-9.528743543141624E-2</v>
      </c>
      <c r="E202" s="307">
        <f t="shared" ca="1" si="96"/>
        <v>-9.8336291731046703</v>
      </c>
      <c r="F202" s="304">
        <f t="shared" ca="1" si="97"/>
        <v>9.8340908278033687</v>
      </c>
      <c r="G202" s="306">
        <f t="shared" ca="1" si="98"/>
        <v>11.911008542595528</v>
      </c>
      <c r="H202" s="307">
        <f t="shared" ca="1" si="99"/>
        <v>1.9726662565209074</v>
      </c>
      <c r="I202" s="304">
        <f t="shared" ca="1" si="100"/>
        <v>12.073257085865432</v>
      </c>
      <c r="J202" s="306">
        <f t="shared" ca="1" si="101"/>
        <v>219.08527241476062</v>
      </c>
      <c r="K202" s="307">
        <f t="shared" ca="1" si="102"/>
        <v>1281.8110602512261</v>
      </c>
      <c r="L202" s="304">
        <f t="shared" ca="1" si="87"/>
        <v>1300.3991505577901</v>
      </c>
      <c r="M202" s="306">
        <f t="shared" ca="1" si="103"/>
        <v>0.16412726827343391</v>
      </c>
      <c r="N202" s="304">
        <f t="shared" ca="1" si="104"/>
        <v>9.4037997750791806</v>
      </c>
      <c r="P202" s="310">
        <f t="shared" ca="1" si="105"/>
        <v>23</v>
      </c>
      <c r="Q202" s="304">
        <f t="shared" ca="1" si="106"/>
        <v>0</v>
      </c>
      <c r="R202" s="306">
        <f t="shared" ca="1" si="107"/>
        <v>0</v>
      </c>
      <c r="S202" s="307">
        <f t="shared" ca="1" si="108"/>
        <v>5.083000000000002</v>
      </c>
      <c r="T202" s="304">
        <f t="shared" ca="1" si="88"/>
        <v>49.86423000000002</v>
      </c>
      <c r="U202" s="311">
        <f t="shared" ca="1" si="89"/>
        <v>0</v>
      </c>
      <c r="V202" s="306">
        <f t="shared" ca="1" si="90"/>
        <v>1.0774356273662724</v>
      </c>
      <c r="W202" s="304">
        <f t="shared" ca="1" si="91"/>
        <v>0.48221827783122861</v>
      </c>
      <c r="Y202" s="314" t="str">
        <f t="shared" ca="1" si="109"/>
        <v/>
      </c>
      <c r="Z202" s="315" t="str">
        <f t="shared" ca="1" si="110"/>
        <v/>
      </c>
      <c r="AA202" s="316" t="str">
        <f t="shared" ca="1" si="111"/>
        <v/>
      </c>
      <c r="AC202" s="310" t="e">
        <f t="shared" ca="1" si="112"/>
        <v>#N/A</v>
      </c>
      <c r="AD202" s="323" t="e">
        <f t="shared" ca="1" si="113"/>
        <v>#N/A</v>
      </c>
      <c r="AE202" s="324" t="e">
        <f t="shared" ca="1" si="92"/>
        <v>#N/A</v>
      </c>
      <c r="AG202" s="306">
        <f t="shared" ca="1" si="114"/>
        <v>-2.459322098358323</v>
      </c>
      <c r="AH202" s="304">
        <f t="shared" ca="1" si="115"/>
        <v>-9.8173485079764602E-2</v>
      </c>
    </row>
    <row r="203" spans="1:34" x14ac:dyDescent="0.2">
      <c r="A203" s="347">
        <f t="shared" ca="1" si="93"/>
        <v>0.1</v>
      </c>
      <c r="B203" s="304">
        <f t="shared" ca="1" si="94"/>
        <v>15.499999999999943</v>
      </c>
      <c r="D203" s="306">
        <f t="shared" ca="1" si="95"/>
        <v>-9.3593921800172411E-2</v>
      </c>
      <c r="E203" s="307">
        <f t="shared" ca="1" si="96"/>
        <v>-9.8255007504772074</v>
      </c>
      <c r="F203" s="304">
        <f t="shared" ca="1" si="97"/>
        <v>9.8259465101244103</v>
      </c>
      <c r="G203" s="306">
        <f t="shared" ca="1" si="98"/>
        <v>11.901649150415512</v>
      </c>
      <c r="H203" s="307">
        <f t="shared" ca="1" si="99"/>
        <v>0.9901161814731867</v>
      </c>
      <c r="I203" s="304">
        <f t="shared" ca="1" si="100"/>
        <v>11.942762768823691</v>
      </c>
      <c r="J203" s="306">
        <f t="shared" ca="1" si="101"/>
        <v>220.27590529941116</v>
      </c>
      <c r="K203" s="307">
        <f t="shared" ca="1" si="102"/>
        <v>1281.9591993731258</v>
      </c>
      <c r="L203" s="304">
        <f t="shared" ca="1" si="87"/>
        <v>1300.7462716890104</v>
      </c>
      <c r="M203" s="306">
        <f t="shared" ca="1" si="103"/>
        <v>8.3000386426757639E-2</v>
      </c>
      <c r="N203" s="304">
        <f t="shared" ca="1" si="104"/>
        <v>4.7555718402081366</v>
      </c>
      <c r="P203" s="310">
        <f t="shared" ca="1" si="105"/>
        <v>23</v>
      </c>
      <c r="Q203" s="304">
        <f t="shared" ca="1" si="106"/>
        <v>0</v>
      </c>
      <c r="R203" s="306">
        <f t="shared" ca="1" si="107"/>
        <v>0</v>
      </c>
      <c r="S203" s="307">
        <f t="shared" ca="1" si="108"/>
        <v>5.083000000000002</v>
      </c>
      <c r="T203" s="304">
        <f t="shared" ca="1" si="88"/>
        <v>49.86423000000002</v>
      </c>
      <c r="U203" s="311">
        <f t="shared" ca="1" si="89"/>
        <v>0</v>
      </c>
      <c r="V203" s="306">
        <f t="shared" ca="1" si="90"/>
        <v>1.0774196006091079</v>
      </c>
      <c r="W203" s="304">
        <f t="shared" ca="1" si="91"/>
        <v>0.47184344017848484</v>
      </c>
      <c r="Y203" s="314" t="str">
        <f t="shared" ca="1" si="109"/>
        <v/>
      </c>
      <c r="Z203" s="315" t="str">
        <f t="shared" ca="1" si="110"/>
        <v/>
      </c>
      <c r="AA203" s="316" t="str">
        <f t="shared" ca="1" si="111"/>
        <v/>
      </c>
      <c r="AC203" s="310" t="e">
        <f t="shared" ca="1" si="112"/>
        <v>#N/A</v>
      </c>
      <c r="AD203" s="323" t="e">
        <f t="shared" ca="1" si="113"/>
        <v>#N/A</v>
      </c>
      <c r="AE203" s="324" t="e">
        <f t="shared" ca="1" si="92"/>
        <v>#N/A</v>
      </c>
      <c r="AG203" s="306">
        <f t="shared" ca="1" si="114"/>
        <v>-1.6977383683795577</v>
      </c>
      <c r="AH203" s="304">
        <f t="shared" ca="1" si="115"/>
        <v>-9.4868832939450809E-2</v>
      </c>
    </row>
    <row r="204" spans="1:34" x14ac:dyDescent="0.2">
      <c r="A204" s="347">
        <f t="shared" ca="1" si="93"/>
        <v>0.1</v>
      </c>
      <c r="B204" s="304">
        <f t="shared" ca="1" si="94"/>
        <v>15.599999999999943</v>
      </c>
      <c r="D204" s="306">
        <f t="shared" ca="1" si="95"/>
        <v>-9.2508182796705668E-2</v>
      </c>
      <c r="E204" s="307">
        <f t="shared" ca="1" si="96"/>
        <v>-9.8176958955475939</v>
      </c>
      <c r="F204" s="304">
        <f t="shared" ca="1" si="97"/>
        <v>9.8181317194941133</v>
      </c>
      <c r="G204" s="306">
        <f t="shared" ca="1" si="98"/>
        <v>11.892398332135841</v>
      </c>
      <c r="H204" s="307">
        <f t="shared" ca="1" si="99"/>
        <v>8.3465919184272375E-3</v>
      </c>
      <c r="I204" s="304">
        <f t="shared" ca="1" si="100"/>
        <v>11.89240126113242</v>
      </c>
      <c r="J204" s="306">
        <f t="shared" ca="1" si="101"/>
        <v>221.46560767353873</v>
      </c>
      <c r="K204" s="307">
        <f t="shared" ca="1" si="102"/>
        <v>1282.0091225117953</v>
      </c>
      <c r="L204" s="304">
        <f t="shared" ca="1" si="87"/>
        <v>1300.9974656338395</v>
      </c>
      <c r="M204" s="306">
        <f t="shared" ca="1" si="103"/>
        <v>7.0184249760707224E-4</v>
      </c>
      <c r="N204" s="304">
        <f t="shared" ca="1" si="104"/>
        <v>4.0212612995805821E-2</v>
      </c>
      <c r="P204" s="310">
        <f t="shared" ca="1" si="105"/>
        <v>23</v>
      </c>
      <c r="Q204" s="304">
        <f t="shared" ca="1" si="106"/>
        <v>0</v>
      </c>
      <c r="R204" s="306">
        <f t="shared" ca="1" si="107"/>
        <v>0</v>
      </c>
      <c r="S204" s="307">
        <f t="shared" ca="1" si="108"/>
        <v>5.083000000000002</v>
      </c>
      <c r="T204" s="304">
        <f t="shared" ca="1" si="88"/>
        <v>49.86423000000002</v>
      </c>
      <c r="U204" s="311">
        <f t="shared" ca="1" si="89"/>
        <v>0</v>
      </c>
      <c r="V204" s="306">
        <f t="shared" ca="1" si="90"/>
        <v>1.0774141996146653</v>
      </c>
      <c r="W204" s="304">
        <f t="shared" ca="1" si="91"/>
        <v>0.46787004639631746</v>
      </c>
      <c r="Y204" s="314" t="str">
        <f t="shared" ca="1" si="109"/>
        <v>Apogée</v>
      </c>
      <c r="Z204" s="315" t="str">
        <f t="shared" ca="1" si="110"/>
        <v/>
      </c>
      <c r="AA204" s="316" t="str">
        <f t="shared" ca="1" si="111"/>
        <v/>
      </c>
      <c r="AC204" s="310" t="e">
        <f t="shared" ca="1" si="112"/>
        <v>#N/A</v>
      </c>
      <c r="AD204" s="323" t="e">
        <f t="shared" ca="1" si="113"/>
        <v>#N/A</v>
      </c>
      <c r="AE204" s="324" t="e">
        <f t="shared" ca="1" si="92"/>
        <v>#N/A</v>
      </c>
      <c r="AG204" s="306">
        <f t="shared" ca="1" si="114"/>
        <v>-0.90612697544350029</v>
      </c>
      <c r="AH204" s="304">
        <f t="shared" ca="1" si="115"/>
        <v>-9.2827747428385732E-2</v>
      </c>
    </row>
    <row r="205" spans="1:34" x14ac:dyDescent="0.2">
      <c r="A205" s="347">
        <f t="shared" ca="1" si="93"/>
        <v>0.1</v>
      </c>
      <c r="B205" s="304">
        <f t="shared" ca="1" si="94"/>
        <v>15.699999999999942</v>
      </c>
      <c r="D205" s="306">
        <f t="shared" ca="1" si="95"/>
        <v>-9.2046022263216981E-2</v>
      </c>
      <c r="E205" s="307">
        <f t="shared" ca="1" si="96"/>
        <v>-9.810064601820768</v>
      </c>
      <c r="F205" s="304">
        <f t="shared" ca="1" si="97"/>
        <v>9.8104964177207332</v>
      </c>
      <c r="G205" s="306">
        <f t="shared" ca="1" si="98"/>
        <v>11.883193729909518</v>
      </c>
      <c r="H205" s="307">
        <f t="shared" ca="1" si="99"/>
        <v>-0.97265986826364959</v>
      </c>
      <c r="I205" s="304">
        <f t="shared" ca="1" si="100"/>
        <v>11.922934221150914</v>
      </c>
      <c r="J205" s="306">
        <f t="shared" ca="1" si="101"/>
        <v>222.65438727664099</v>
      </c>
      <c r="K205" s="307">
        <f t="shared" ca="1" si="102"/>
        <v>1281.9609068479781</v>
      </c>
      <c r="L205" s="304">
        <f t="shared" ca="1" si="87"/>
        <v>1301.1528514590539</v>
      </c>
      <c r="M205" s="306">
        <f t="shared" ca="1" si="103"/>
        <v>-8.1669659071782599E-2</v>
      </c>
      <c r="N205" s="304">
        <f t="shared" ca="1" si="104"/>
        <v>-4.6793267790854589</v>
      </c>
      <c r="P205" s="310">
        <f t="shared" ca="1" si="105"/>
        <v>23</v>
      </c>
      <c r="Q205" s="304">
        <f t="shared" ca="1" si="106"/>
        <v>0</v>
      </c>
      <c r="R205" s="306">
        <f t="shared" ca="1" si="107"/>
        <v>0</v>
      </c>
      <c r="S205" s="307">
        <f t="shared" ca="1" si="108"/>
        <v>5.083000000000002</v>
      </c>
      <c r="T205" s="304">
        <f t="shared" ca="1" si="88"/>
        <v>49.86423000000002</v>
      </c>
      <c r="U205" s="311">
        <f t="shared" ca="1" si="89"/>
        <v>0</v>
      </c>
      <c r="V205" s="306">
        <f t="shared" ca="1" si="90"/>
        <v>1.0774194158834813</v>
      </c>
      <c r="W205" s="304">
        <f t="shared" ca="1" si="91"/>
        <v>0.47027785858717269</v>
      </c>
      <c r="Y205" s="314" t="str">
        <f t="shared" ca="1" si="109"/>
        <v/>
      </c>
      <c r="Z205" s="315" t="str">
        <f t="shared" ca="1" si="110"/>
        <v/>
      </c>
      <c r="AA205" s="316" t="str">
        <f t="shared" ca="1" si="111"/>
        <v/>
      </c>
      <c r="AC205" s="310" t="e">
        <f t="shared" ca="1" si="112"/>
        <v>#N/A</v>
      </c>
      <c r="AD205" s="323" t="e">
        <f t="shared" ca="1" si="113"/>
        <v>#N/A</v>
      </c>
      <c r="AE205" s="324" t="e">
        <f t="shared" ca="1" si="92"/>
        <v>#N/A</v>
      </c>
      <c r="AG205" s="306">
        <f t="shared" ca="1" si="114"/>
        <v>-9.8931119269649898E-2</v>
      </c>
      <c r="AH205" s="304">
        <f t="shared" ca="1" si="115"/>
        <v>-9.2046044933369528E-2</v>
      </c>
    </row>
    <row r="206" spans="1:34" x14ac:dyDescent="0.2">
      <c r="A206" s="347">
        <f t="shared" ca="1" si="93"/>
        <v>0.1</v>
      </c>
      <c r="B206" s="304">
        <f t="shared" ca="1" si="94"/>
        <v>15.799999999999942</v>
      </c>
      <c r="D206" s="306">
        <f t="shared" ca="1" si="95"/>
        <v>-9.2211365173678492E-2</v>
      </c>
      <c r="E206" s="307">
        <f t="shared" ca="1" si="96"/>
        <v>-9.8024523409833435</v>
      </c>
      <c r="F206" s="304">
        <f t="shared" ca="1" si="97"/>
        <v>9.8028860461150433</v>
      </c>
      <c r="G206" s="306">
        <f t="shared" ca="1" si="98"/>
        <v>11.87397259339215</v>
      </c>
      <c r="H206" s="307">
        <f t="shared" ca="1" si="99"/>
        <v>-1.9529051023619841</v>
      </c>
      <c r="I206" s="304">
        <f t="shared" ca="1" si="100"/>
        <v>12.033497558376757</v>
      </c>
      <c r="J206" s="306">
        <f t="shared" ca="1" si="101"/>
        <v>223.84224559280608</v>
      </c>
      <c r="K206" s="307">
        <f t="shared" ca="1" si="102"/>
        <v>1281.8146285994469</v>
      </c>
      <c r="L206" s="304">
        <f t="shared" ca="1" si="87"/>
        <v>1301.2125472049399</v>
      </c>
      <c r="M206" s="306">
        <f t="shared" ca="1" si="103"/>
        <v>-0.16301003382012869</v>
      </c>
      <c r="N206" s="304">
        <f t="shared" ca="1" si="104"/>
        <v>-9.3397869561781857</v>
      </c>
      <c r="P206" s="310">
        <f t="shared" ca="1" si="105"/>
        <v>23</v>
      </c>
      <c r="Q206" s="304">
        <f t="shared" ca="1" si="106"/>
        <v>0</v>
      </c>
      <c r="R206" s="306">
        <f t="shared" ca="1" si="107"/>
        <v>0</v>
      </c>
      <c r="S206" s="307">
        <f t="shared" ca="1" si="108"/>
        <v>5.083000000000002</v>
      </c>
      <c r="T206" s="304">
        <f t="shared" ca="1" si="88"/>
        <v>49.86423000000002</v>
      </c>
      <c r="U206" s="311">
        <f t="shared" ca="1" si="89"/>
        <v>0</v>
      </c>
      <c r="V206" s="306">
        <f t="shared" ca="1" si="90"/>
        <v>1.0774352413140384</v>
      </c>
      <c r="W206" s="304">
        <f t="shared" ca="1" si="91"/>
        <v>0.47904726323062968</v>
      </c>
      <c r="Y206" s="314" t="str">
        <f t="shared" ca="1" si="109"/>
        <v/>
      </c>
      <c r="Z206" s="315" t="str">
        <f t="shared" ca="1" si="110"/>
        <v/>
      </c>
      <c r="AA206" s="316" t="str">
        <f t="shared" ca="1" si="111"/>
        <v/>
      </c>
      <c r="AC206" s="310" t="e">
        <f t="shared" ca="1" si="112"/>
        <v>#N/A</v>
      </c>
      <c r="AD206" s="323" t="e">
        <f t="shared" ca="1" si="113"/>
        <v>#N/A</v>
      </c>
      <c r="AE206" s="324" t="e">
        <f t="shared" ca="1" si="92"/>
        <v>#N/A</v>
      </c>
      <c r="AG206" s="306">
        <f t="shared" ca="1" si="114"/>
        <v>0.70776927303795256</v>
      </c>
      <c r="AH206" s="304">
        <f t="shared" ca="1" si="115"/>
        <v>-9.2519743967572787E-2</v>
      </c>
    </row>
    <row r="207" spans="1:34" x14ac:dyDescent="0.2">
      <c r="A207" s="347">
        <f t="shared" ca="1" si="93"/>
        <v>0.1</v>
      </c>
      <c r="B207" s="304">
        <f t="shared" ca="1" si="94"/>
        <v>15.899999999999942</v>
      </c>
      <c r="D207" s="306">
        <f t="shared" ca="1" si="95"/>
        <v>-9.2995604476671684E-2</v>
      </c>
      <c r="E207" s="307">
        <f t="shared" ca="1" si="96"/>
        <v>-9.7947050690869215</v>
      </c>
      <c r="F207" s="304">
        <f t="shared" ca="1" si="97"/>
        <v>9.795146531463887</v>
      </c>
      <c r="G207" s="306">
        <f t="shared" ca="1" si="98"/>
        <v>11.864673032944483</v>
      </c>
      <c r="H207" s="307">
        <f t="shared" ca="1" si="99"/>
        <v>-2.9323756092706761</v>
      </c>
      <c r="I207" s="304">
        <f t="shared" ca="1" si="100"/>
        <v>12.22167308074167</v>
      </c>
      <c r="J207" s="306">
        <f t="shared" ca="1" si="101"/>
        <v>225.02917787412292</v>
      </c>
      <c r="K207" s="307">
        <f t="shared" ca="1" si="102"/>
        <v>1281.5703645638653</v>
      </c>
      <c r="L207" s="304">
        <f t="shared" ca="1" si="87"/>
        <v>1301.176671410559</v>
      </c>
      <c r="M207" s="306">
        <f t="shared" ca="1" si="103"/>
        <v>-0.24229623789321281</v>
      </c>
      <c r="N207" s="304">
        <f t="shared" ca="1" si="104"/>
        <v>-13.882551823178863</v>
      </c>
      <c r="P207" s="310">
        <f t="shared" ca="1" si="105"/>
        <v>23</v>
      </c>
      <c r="Q207" s="304">
        <f t="shared" ca="1" si="106"/>
        <v>0</v>
      </c>
      <c r="R207" s="306">
        <f t="shared" ca="1" si="107"/>
        <v>0</v>
      </c>
      <c r="S207" s="307">
        <f t="shared" ca="1" si="108"/>
        <v>5.083000000000002</v>
      </c>
      <c r="T207" s="304">
        <f t="shared" ca="1" si="88"/>
        <v>49.86423000000002</v>
      </c>
      <c r="U207" s="311">
        <f t="shared" ca="1" si="89"/>
        <v>0</v>
      </c>
      <c r="V207" s="306">
        <f t="shared" ca="1" si="90"/>
        <v>1.077461668035097</v>
      </c>
      <c r="W207" s="304">
        <f t="shared" ca="1" si="91"/>
        <v>0.4941588664566679</v>
      </c>
      <c r="Y207" s="314" t="str">
        <f t="shared" ca="1" si="109"/>
        <v/>
      </c>
      <c r="Z207" s="315" t="str">
        <f t="shared" ca="1" si="110"/>
        <v/>
      </c>
      <c r="AA207" s="316" t="str">
        <f t="shared" ca="1" si="111"/>
        <v/>
      </c>
      <c r="AC207" s="310" t="e">
        <f t="shared" ca="1" si="112"/>
        <v>#N/A</v>
      </c>
      <c r="AD207" s="323" t="e">
        <f t="shared" ca="1" si="113"/>
        <v>#N/A</v>
      </c>
      <c r="AE207" s="324" t="e">
        <f t="shared" ca="1" si="92"/>
        <v>#N/A</v>
      </c>
      <c r="AG207" s="306">
        <f t="shared" ca="1" si="114"/>
        <v>1.4978107702479158</v>
      </c>
      <c r="AH207" s="304">
        <f t="shared" ca="1" si="115"/>
        <v>-9.4244985880509446E-2</v>
      </c>
    </row>
    <row r="208" spans="1:34" x14ac:dyDescent="0.2">
      <c r="A208" s="347">
        <f t="shared" ca="1" si="93"/>
        <v>0.1</v>
      </c>
      <c r="B208" s="304">
        <f t="shared" ca="1" si="94"/>
        <v>15.999999999999941</v>
      </c>
      <c r="D208" s="306">
        <f t="shared" ca="1" si="95"/>
        <v>-9.4378179171364984E-2</v>
      </c>
      <c r="E208" s="307">
        <f t="shared" ca="1" si="96"/>
        <v>-9.7866742606491535</v>
      </c>
      <c r="F208" s="304">
        <f t="shared" ca="1" si="97"/>
        <v>9.7871293199158433</v>
      </c>
      <c r="G208" s="306">
        <f t="shared" ca="1" si="98"/>
        <v>11.855235215027346</v>
      </c>
      <c r="H208" s="307">
        <f t="shared" ca="1" si="99"/>
        <v>-3.9110430353355916</v>
      </c>
      <c r="I208" s="304">
        <f t="shared" ca="1" si="100"/>
        <v>12.483703762420491</v>
      </c>
      <c r="J208" s="306">
        <f t="shared" ca="1" si="101"/>
        <v>226.21517328652152</v>
      </c>
      <c r="K208" s="307">
        <f t="shared" ca="1" si="102"/>
        <v>1281.2281936316349</v>
      </c>
      <c r="L208" s="304">
        <f t="shared" ca="1" si="87"/>
        <v>1301.0453446293227</v>
      </c>
      <c r="M208" s="306">
        <f t="shared" ca="1" si="103"/>
        <v>-0.31865744962754505</v>
      </c>
      <c r="N208" s="304">
        <f t="shared" ca="1" si="104"/>
        <v>-18.257726974060958</v>
      </c>
      <c r="P208" s="310">
        <f t="shared" ca="1" si="105"/>
        <v>23</v>
      </c>
      <c r="Q208" s="304">
        <f t="shared" ca="1" si="106"/>
        <v>0</v>
      </c>
      <c r="R208" s="306">
        <f t="shared" ca="1" si="107"/>
        <v>0</v>
      </c>
      <c r="S208" s="307">
        <f t="shared" ca="1" si="108"/>
        <v>5.083000000000002</v>
      </c>
      <c r="T208" s="304">
        <f t="shared" ca="1" si="88"/>
        <v>49.86423000000002</v>
      </c>
      <c r="U208" s="311">
        <f t="shared" ca="1" si="89"/>
        <v>0</v>
      </c>
      <c r="V208" s="306">
        <f t="shared" ca="1" si="90"/>
        <v>1.0774986882412714</v>
      </c>
      <c r="W208" s="304">
        <f t="shared" ca="1" si="91"/>
        <v>0.51559310064179065</v>
      </c>
      <c r="Y208" s="314" t="str">
        <f t="shared" ca="1" si="109"/>
        <v/>
      </c>
      <c r="Z208" s="315" t="str">
        <f t="shared" ca="1" si="110"/>
        <v/>
      </c>
      <c r="AA208" s="316" t="str">
        <f t="shared" ca="1" si="111"/>
        <v/>
      </c>
      <c r="AC208" s="310">
        <f t="shared" ca="1" si="112"/>
        <v>15.999999999999941</v>
      </c>
      <c r="AD208" s="323">
        <f t="shared" ca="1" si="113"/>
        <v>226.21517328652152</v>
      </c>
      <c r="AE208" s="324" t="e">
        <f t="shared" ca="1" si="92"/>
        <v>#N/A</v>
      </c>
      <c r="AG208" s="306">
        <f t="shared" ca="1" si="114"/>
        <v>2.256519093441355</v>
      </c>
      <c r="AH208" s="304">
        <f t="shared" ca="1" si="115"/>
        <v>-9.7217955234441808E-2</v>
      </c>
    </row>
    <row r="209" spans="1:34" x14ac:dyDescent="0.2">
      <c r="A209" s="347">
        <f t="shared" ca="1" si="93"/>
        <v>0.1</v>
      </c>
      <c r="B209" s="304">
        <f t="shared" ca="1" si="94"/>
        <v>16.099999999999941</v>
      </c>
      <c r="D209" s="306">
        <f t="shared" ca="1" si="95"/>
        <v>-9.632825837802432E-2</v>
      </c>
      <c r="E209" s="307">
        <f t="shared" ca="1" si="96"/>
        <v>-9.7782212999403146</v>
      </c>
      <c r="F209" s="304">
        <f t="shared" ca="1" si="97"/>
        <v>9.778695768044356</v>
      </c>
      <c r="G209" s="306">
        <f t="shared" ca="1" si="98"/>
        <v>11.845602389189544</v>
      </c>
      <c r="H209" s="307">
        <f t="shared" ca="1" si="99"/>
        <v>-4.8888651653296229</v>
      </c>
      <c r="I209" s="304">
        <f t="shared" ca="1" si="100"/>
        <v>12.814807785040964</v>
      </c>
      <c r="J209" s="306">
        <f t="shared" ca="1" si="101"/>
        <v>227.40021516673235</v>
      </c>
      <c r="K209" s="307">
        <f t="shared" ca="1" si="102"/>
        <v>1280.7881982216015</v>
      </c>
      <c r="L209" s="304">
        <f t="shared" ca="1" si="87"/>
        <v>1300.8186908872476</v>
      </c>
      <c r="M209" s="306">
        <f t="shared" ca="1" si="103"/>
        <v>-0.39141983334651198</v>
      </c>
      <c r="N209" s="304">
        <f t="shared" ca="1" si="104"/>
        <v>-22.426704468469179</v>
      </c>
      <c r="P209" s="310">
        <f t="shared" ca="1" si="105"/>
        <v>23</v>
      </c>
      <c r="Q209" s="304">
        <f t="shared" ca="1" si="106"/>
        <v>0</v>
      </c>
      <c r="R209" s="306">
        <f t="shared" ca="1" si="107"/>
        <v>0</v>
      </c>
      <c r="S209" s="307">
        <f t="shared" ca="1" si="108"/>
        <v>5.083000000000002</v>
      </c>
      <c r="T209" s="304">
        <f t="shared" ca="1" si="88"/>
        <v>49.86423000000002</v>
      </c>
      <c r="U209" s="311">
        <f t="shared" ca="1" si="89"/>
        <v>0</v>
      </c>
      <c r="V209" s="306">
        <f t="shared" ca="1" si="90"/>
        <v>1.0775462940369307</v>
      </c>
      <c r="W209" s="304">
        <f t="shared" ca="1" si="91"/>
        <v>0.54332985432210346</v>
      </c>
      <c r="Y209" s="314" t="str">
        <f t="shared" ca="1" si="109"/>
        <v/>
      </c>
      <c r="Z209" s="315" t="str">
        <f t="shared" ca="1" si="110"/>
        <v/>
      </c>
      <c r="AA209" s="316" t="str">
        <f t="shared" ca="1" si="111"/>
        <v/>
      </c>
      <c r="AC209" s="310" t="e">
        <f t="shared" ca="1" si="112"/>
        <v>#N/A</v>
      </c>
      <c r="AD209" s="323" t="e">
        <f t="shared" ca="1" si="113"/>
        <v>#N/A</v>
      </c>
      <c r="AE209" s="324" t="e">
        <f t="shared" ca="1" si="92"/>
        <v>#N/A</v>
      </c>
      <c r="AG209" s="306">
        <f t="shared" ca="1" si="114"/>
        <v>2.9719585515847493</v>
      </c>
      <c r="AH209" s="304">
        <f t="shared" ca="1" si="115"/>
        <v>-0.101434802408379</v>
      </c>
    </row>
    <row r="210" spans="1:34" x14ac:dyDescent="0.2">
      <c r="A210" s="347">
        <f t="shared" ca="1" si="93"/>
        <v>0.1</v>
      </c>
      <c r="B210" s="304">
        <f t="shared" ca="1" si="94"/>
        <v>16.199999999999942</v>
      </c>
      <c r="D210" s="306">
        <f t="shared" ca="1" si="95"/>
        <v>-9.8807182094781676E-2</v>
      </c>
      <c r="E210" s="307">
        <f t="shared" ca="1" si="96"/>
        <v>-9.7692207323227063</v>
      </c>
      <c r="F210" s="304">
        <f t="shared" ca="1" si="97"/>
        <v>9.7697203939558737</v>
      </c>
      <c r="G210" s="306">
        <f t="shared" ca="1" si="98"/>
        <v>11.835721670980066</v>
      </c>
      <c r="H210" s="307">
        <f t="shared" ca="1" si="99"/>
        <v>-5.8657872385618939</v>
      </c>
      <c r="I210" s="304">
        <f t="shared" ca="1" si="100"/>
        <v>13.209533201479253</v>
      </c>
      <c r="J210" s="306">
        <f t="shared" ca="1" si="101"/>
        <v>228.58428136974084</v>
      </c>
      <c r="K210" s="307">
        <f t="shared" ca="1" si="102"/>
        <v>1280.2504656014069</v>
      </c>
      <c r="L210" s="304">
        <f t="shared" ca="1" si="87"/>
        <v>1300.4968390434249</v>
      </c>
      <c r="M210" s="306">
        <f t="shared" ca="1" si="103"/>
        <v>-0.46012166021643708</v>
      </c>
      <c r="N210" s="304">
        <f t="shared" ca="1" si="104"/>
        <v>-26.363029192954361</v>
      </c>
      <c r="P210" s="310">
        <f t="shared" ca="1" si="105"/>
        <v>23</v>
      </c>
      <c r="Q210" s="304">
        <f t="shared" ca="1" si="106"/>
        <v>0</v>
      </c>
      <c r="R210" s="306">
        <f t="shared" ca="1" si="107"/>
        <v>0</v>
      </c>
      <c r="S210" s="307">
        <f t="shared" ca="1" si="108"/>
        <v>5.083000000000002</v>
      </c>
      <c r="T210" s="304">
        <f t="shared" ca="1" si="88"/>
        <v>49.86423000000002</v>
      </c>
      <c r="U210" s="311">
        <f t="shared" ca="1" si="89"/>
        <v>0</v>
      </c>
      <c r="V210" s="306">
        <f t="shared" ca="1" si="90"/>
        <v>1.0776044772925186</v>
      </c>
      <c r="W210" s="304">
        <f t="shared" ca="1" si="91"/>
        <v>0.57734813491259784</v>
      </c>
      <c r="Y210" s="314" t="str">
        <f t="shared" ca="1" si="109"/>
        <v/>
      </c>
      <c r="Z210" s="315" t="str">
        <f t="shared" ca="1" si="110"/>
        <v/>
      </c>
      <c r="AA210" s="316" t="str">
        <f t="shared" ca="1" si="111"/>
        <v/>
      </c>
      <c r="AC210" s="310" t="e">
        <f t="shared" ca="1" si="112"/>
        <v>#N/A</v>
      </c>
      <c r="AD210" s="323" t="e">
        <f t="shared" ca="1" si="113"/>
        <v>#N/A</v>
      </c>
      <c r="AE210" s="324" t="e">
        <f t="shared" ca="1" si="92"/>
        <v>#N/A</v>
      </c>
      <c r="AG210" s="306">
        <f t="shared" ca="1" si="114"/>
        <v>3.6356356739710911</v>
      </c>
      <c r="AH210" s="304">
        <f t="shared" ca="1" si="115"/>
        <v>-0.10689157078931798</v>
      </c>
    </row>
    <row r="211" spans="1:34" x14ac:dyDescent="0.2">
      <c r="A211" s="347">
        <f t="shared" ca="1" si="93"/>
        <v>0.1</v>
      </c>
      <c r="B211" s="304">
        <f t="shared" ca="1" si="94"/>
        <v>16.299999999999944</v>
      </c>
      <c r="D211" s="306">
        <f t="shared" ca="1" si="95"/>
        <v>-0.10177120821440698</v>
      </c>
      <c r="E211" s="307">
        <f t="shared" ca="1" si="96"/>
        <v>-9.7595621584393299</v>
      </c>
      <c r="F211" s="304">
        <f t="shared" ca="1" si="97"/>
        <v>9.7600927712426166</v>
      </c>
      <c r="G211" s="306">
        <f t="shared" ca="1" si="98"/>
        <v>11.825544550158625</v>
      </c>
      <c r="H211" s="307">
        <f t="shared" ca="1" si="99"/>
        <v>-6.8417434544058269</v>
      </c>
      <c r="I211" s="304">
        <f t="shared" ca="1" si="100"/>
        <v>13.662099304414799</v>
      </c>
      <c r="J211" s="306">
        <f t="shared" ca="1" si="101"/>
        <v>229.76734468079778</v>
      </c>
      <c r="K211" s="307">
        <f t="shared" ca="1" si="102"/>
        <v>1279.6150890667584</v>
      </c>
      <c r="L211" s="304">
        <f t="shared" ca="1" si="87"/>
        <v>1300.0799240235165</v>
      </c>
      <c r="M211" s="306">
        <f t="shared" ca="1" si="103"/>
        <v>-0.5245028360958357</v>
      </c>
      <c r="N211" s="304">
        <f t="shared" ca="1" si="104"/>
        <v>-30.051798850933359</v>
      </c>
      <c r="P211" s="310">
        <f t="shared" ca="1" si="105"/>
        <v>23</v>
      </c>
      <c r="Q211" s="304">
        <f t="shared" ca="1" si="106"/>
        <v>0</v>
      </c>
      <c r="R211" s="306">
        <f t="shared" ca="1" si="107"/>
        <v>0</v>
      </c>
      <c r="S211" s="307">
        <f t="shared" ca="1" si="108"/>
        <v>5.083000000000002</v>
      </c>
      <c r="T211" s="304">
        <f t="shared" ca="1" si="88"/>
        <v>49.86423000000002</v>
      </c>
      <c r="U211" s="311">
        <f t="shared" ca="1" si="89"/>
        <v>0</v>
      </c>
      <c r="V211" s="306">
        <f t="shared" ca="1" si="90"/>
        <v>1.0776732295160583</v>
      </c>
      <c r="W211" s="304">
        <f t="shared" ca="1" si="91"/>
        <v>0.61762577037509436</v>
      </c>
      <c r="Y211" s="314" t="str">
        <f t="shared" ca="1" si="109"/>
        <v/>
      </c>
      <c r="Z211" s="315" t="str">
        <f t="shared" ca="1" si="110"/>
        <v/>
      </c>
      <c r="AA211" s="316" t="str">
        <f t="shared" ca="1" si="111"/>
        <v/>
      </c>
      <c r="AC211" s="310" t="e">
        <f t="shared" ca="1" si="112"/>
        <v>#N/A</v>
      </c>
      <c r="AD211" s="323" t="e">
        <f t="shared" ca="1" si="113"/>
        <v>#N/A</v>
      </c>
      <c r="AE211" s="324" t="e">
        <f t="shared" ca="1" si="92"/>
        <v>#N/A</v>
      </c>
      <c r="AG211" s="306">
        <f t="shared" ca="1" si="114"/>
        <v>4.2426161934400533</v>
      </c>
      <c r="AH211" s="304">
        <f t="shared" ca="1" si="115"/>
        <v>-0.11358413041758757</v>
      </c>
    </row>
    <row r="212" spans="1:34" x14ac:dyDescent="0.2">
      <c r="A212" s="347">
        <f t="shared" ca="1" si="93"/>
        <v>0.1</v>
      </c>
      <c r="B212" s="304">
        <f t="shared" ca="1" si="94"/>
        <v>16.399999999999945</v>
      </c>
      <c r="D212" s="306">
        <f t="shared" ca="1" si="95"/>
        <v>-0.10517414973418124</v>
      </c>
      <c r="E212" s="307">
        <f t="shared" ca="1" si="96"/>
        <v>-9.7491508317046698</v>
      </c>
      <c r="F212" s="304">
        <f t="shared" ca="1" si="97"/>
        <v>9.7497181262383261</v>
      </c>
      <c r="G212" s="306">
        <f t="shared" ca="1" si="98"/>
        <v>11.815027135185208</v>
      </c>
      <c r="H212" s="307">
        <f t="shared" ca="1" si="99"/>
        <v>-7.816658537576294</v>
      </c>
      <c r="I212" s="304">
        <f t="shared" ca="1" si="100"/>
        <v>14.166686870903414</v>
      </c>
      <c r="J212" s="306">
        <f t="shared" ca="1" si="101"/>
        <v>230.94937326506496</v>
      </c>
      <c r="K212" s="307">
        <f t="shared" ca="1" si="102"/>
        <v>1278.8821689671593</v>
      </c>
      <c r="L212" s="304">
        <f t="shared" ca="1" si="87"/>
        <v>1299.5680879098534</v>
      </c>
      <c r="M212" s="306">
        <f t="shared" ca="1" si="103"/>
        <v>-0.58447708362302253</v>
      </c>
      <c r="N212" s="304">
        <f t="shared" ca="1" si="104"/>
        <v>-33.48807011371408</v>
      </c>
      <c r="P212" s="310">
        <f t="shared" ca="1" si="105"/>
        <v>23</v>
      </c>
      <c r="Q212" s="304">
        <f t="shared" ca="1" si="106"/>
        <v>0</v>
      </c>
      <c r="R212" s="306">
        <f t="shared" ca="1" si="107"/>
        <v>0</v>
      </c>
      <c r="S212" s="307">
        <f t="shared" ca="1" si="108"/>
        <v>5.083000000000002</v>
      </c>
      <c r="T212" s="304">
        <f t="shared" ca="1" si="88"/>
        <v>49.86423000000002</v>
      </c>
      <c r="U212" s="311">
        <f t="shared" ca="1" si="89"/>
        <v>0</v>
      </c>
      <c r="V212" s="306">
        <f t="shared" ca="1" si="90"/>
        <v>1.0777525417411706</v>
      </c>
      <c r="W212" s="304">
        <f t="shared" ca="1" si="91"/>
        <v>0.66413915252671496</v>
      </c>
      <c r="Y212" s="314" t="str">
        <f t="shared" ca="1" si="109"/>
        <v/>
      </c>
      <c r="Z212" s="315" t="str">
        <f t="shared" ca="1" si="110"/>
        <v/>
      </c>
      <c r="AA212" s="316" t="str">
        <f t="shared" ca="1" si="111"/>
        <v/>
      </c>
      <c r="AC212" s="310" t="e">
        <f t="shared" ca="1" si="112"/>
        <v>#N/A</v>
      </c>
      <c r="AD212" s="323" t="e">
        <f t="shared" ca="1" si="113"/>
        <v>#N/A</v>
      </c>
      <c r="AE212" s="324" t="e">
        <f t="shared" ca="1" si="92"/>
        <v>#N/A</v>
      </c>
      <c r="AG212" s="306">
        <f t="shared" ca="1" si="114"/>
        <v>4.7911705102649833</v>
      </c>
      <c r="AH212" s="304">
        <f t="shared" ca="1" si="115"/>
        <v>-0.12150811929472637</v>
      </c>
    </row>
    <row r="213" spans="1:34" x14ac:dyDescent="0.2">
      <c r="A213" s="347">
        <f t="shared" ca="1" si="93"/>
        <v>0.1</v>
      </c>
      <c r="B213" s="304">
        <f t="shared" ca="1" si="94"/>
        <v>16.499999999999947</v>
      </c>
      <c r="D213" s="306">
        <f t="shared" ca="1" si="95"/>
        <v>-0.10896961152167374</v>
      </c>
      <c r="E213" s="307">
        <f t="shared" ca="1" si="96"/>
        <v>-9.7379072121890733</v>
      </c>
      <c r="F213" s="304">
        <f t="shared" ca="1" si="97"/>
        <v>9.7385168916749922</v>
      </c>
      <c r="G213" s="306">
        <f t="shared" ca="1" si="98"/>
        <v>11.804130174033041</v>
      </c>
      <c r="H213" s="307">
        <f t="shared" ca="1" si="99"/>
        <v>-8.790449258795201</v>
      </c>
      <c r="I213" s="304">
        <f t="shared" ca="1" si="100"/>
        <v>14.717659030463045</v>
      </c>
      <c r="J213" s="306">
        <f t="shared" ca="1" si="101"/>
        <v>232.13033113052589</v>
      </c>
      <c r="K213" s="307">
        <f t="shared" ca="1" si="102"/>
        <v>1278.0518135773407</v>
      </c>
      <c r="L213" s="304">
        <f t="shared" ca="1" si="87"/>
        <v>1298.9614808835161</v>
      </c>
      <c r="M213" s="306">
        <f t="shared" ca="1" si="103"/>
        <v>-0.64009575783724837</v>
      </c>
      <c r="N213" s="304">
        <f t="shared" ca="1" si="104"/>
        <v>-36.67478540830232</v>
      </c>
      <c r="P213" s="310">
        <f t="shared" ca="1" si="105"/>
        <v>23</v>
      </c>
      <c r="Q213" s="304">
        <f t="shared" ca="1" si="106"/>
        <v>0</v>
      </c>
      <c r="R213" s="306">
        <f t="shared" ca="1" si="107"/>
        <v>0</v>
      </c>
      <c r="S213" s="307">
        <f t="shared" ca="1" si="108"/>
        <v>5.083000000000002</v>
      </c>
      <c r="T213" s="304">
        <f t="shared" ca="1" si="88"/>
        <v>49.86423000000002</v>
      </c>
      <c r="U213" s="311">
        <f t="shared" ca="1" si="89"/>
        <v>0</v>
      </c>
      <c r="V213" s="306">
        <f t="shared" ca="1" si="90"/>
        <v>1.0778424044316652</v>
      </c>
      <c r="W213" s="304">
        <f t="shared" ca="1" si="91"/>
        <v>0.71686302171684035</v>
      </c>
      <c r="Y213" s="314" t="str">
        <f t="shared" ca="1" si="109"/>
        <v/>
      </c>
      <c r="Z213" s="315" t="str">
        <f t="shared" ca="1" si="110"/>
        <v/>
      </c>
      <c r="AA213" s="316" t="str">
        <f t="shared" ca="1" si="111"/>
        <v/>
      </c>
      <c r="AC213" s="310" t="e">
        <f t="shared" ca="1" si="112"/>
        <v>#N/A</v>
      </c>
      <c r="AD213" s="323" t="e">
        <f t="shared" ca="1" si="113"/>
        <v>#N/A</v>
      </c>
      <c r="AE213" s="324" t="e">
        <f t="shared" ca="1" si="92"/>
        <v>#N/A</v>
      </c>
      <c r="AG213" s="306">
        <f t="shared" ca="1" si="114"/>
        <v>5.2821395230338961</v>
      </c>
      <c r="AH213" s="304">
        <f t="shared" ca="1" si="115"/>
        <v>-0.13065889288347721</v>
      </c>
    </row>
    <row r="214" spans="1:34" x14ac:dyDescent="0.2">
      <c r="A214" s="347">
        <f t="shared" ca="1" si="93"/>
        <v>0.1</v>
      </c>
      <c r="B214" s="304">
        <f t="shared" ca="1" si="94"/>
        <v>16.599999999999948</v>
      </c>
      <c r="D214" s="306">
        <f t="shared" ca="1" si="95"/>
        <v>-0.11311268767167765</v>
      </c>
      <c r="E214" s="307">
        <f t="shared" ca="1" si="96"/>
        <v>-9.7257658101999649</v>
      </c>
      <c r="F214" s="304">
        <f t="shared" ca="1" si="97"/>
        <v>9.7264235500499812</v>
      </c>
      <c r="G214" s="306">
        <f t="shared" ca="1" si="98"/>
        <v>11.792818905265873</v>
      </c>
      <c r="H214" s="307">
        <f t="shared" ca="1" si="99"/>
        <v>-9.7630258398151977</v>
      </c>
      <c r="I214" s="304">
        <f t="shared" ca="1" si="100"/>
        <v>15.30971101233774</v>
      </c>
      <c r="J214" s="306">
        <f t="shared" ca="1" si="101"/>
        <v>233.31017858449084</v>
      </c>
      <c r="K214" s="307">
        <f t="shared" ca="1" si="102"/>
        <v>1277.1241398224101</v>
      </c>
      <c r="L214" s="304">
        <f t="shared" ca="1" si="87"/>
        <v>1298.2602620230884</v>
      </c>
      <c r="M214" s="306">
        <f t="shared" ca="1" si="103"/>
        <v>-0.69151061412175197</v>
      </c>
      <c r="N214" s="304">
        <f t="shared" ca="1" si="104"/>
        <v>-39.620639677676053</v>
      </c>
      <c r="P214" s="310">
        <f t="shared" ca="1" si="105"/>
        <v>23</v>
      </c>
      <c r="Q214" s="304">
        <f t="shared" ca="1" si="106"/>
        <v>0</v>
      </c>
      <c r="R214" s="306">
        <f t="shared" ca="1" si="107"/>
        <v>0</v>
      </c>
      <c r="S214" s="307">
        <f t="shared" ca="1" si="108"/>
        <v>5.083000000000002</v>
      </c>
      <c r="T214" s="304">
        <f t="shared" ca="1" si="88"/>
        <v>49.86423000000002</v>
      </c>
      <c r="U214" s="311">
        <f t="shared" ca="1" si="89"/>
        <v>0</v>
      </c>
      <c r="V214" s="306">
        <f t="shared" ca="1" si="90"/>
        <v>1.0779428074018365</v>
      </c>
      <c r="W214" s="304">
        <f t="shared" ca="1" si="91"/>
        <v>0.77577029043975965</v>
      </c>
      <c r="Y214" s="314" t="str">
        <f t="shared" ca="1" si="109"/>
        <v/>
      </c>
      <c r="Z214" s="315" t="str">
        <f t="shared" ca="1" si="110"/>
        <v/>
      </c>
      <c r="AA214" s="316" t="str">
        <f t="shared" ca="1" si="111"/>
        <v/>
      </c>
      <c r="AC214" s="310" t="e">
        <f t="shared" ca="1" si="112"/>
        <v>#N/A</v>
      </c>
      <c r="AD214" s="323" t="e">
        <f t="shared" ca="1" si="113"/>
        <v>#N/A</v>
      </c>
      <c r="AE214" s="324" t="e">
        <f t="shared" ca="1" si="92"/>
        <v>#N/A</v>
      </c>
      <c r="AG214" s="306">
        <f t="shared" ca="1" si="114"/>
        <v>5.7182092473866044</v>
      </c>
      <c r="AH214" s="304">
        <f t="shared" ca="1" si="115"/>
        <v>-0.14103148174637814</v>
      </c>
    </row>
    <row r="215" spans="1:34" x14ac:dyDescent="0.2">
      <c r="A215" s="347">
        <f t="shared" ca="1" si="93"/>
        <v>0.1</v>
      </c>
      <c r="B215" s="304">
        <f t="shared" ca="1" si="94"/>
        <v>16.69999999999995</v>
      </c>
      <c r="D215" s="306">
        <f t="shared" ca="1" si="95"/>
        <v>-0.11756110788999552</v>
      </c>
      <c r="E215" s="307">
        <f t="shared" ca="1" si="96"/>
        <v>-9.7126736403477878</v>
      </c>
      <c r="F215" s="304">
        <f t="shared" ca="1" si="97"/>
        <v>9.7133850874962775</v>
      </c>
      <c r="G215" s="306">
        <f t="shared" ca="1" si="98"/>
        <v>11.781062794476874</v>
      </c>
      <c r="H215" s="307">
        <f t="shared" ca="1" si="99"/>
        <v>-10.734293203849976</v>
      </c>
      <c r="I215" s="304">
        <f t="shared" ca="1" si="100"/>
        <v>15.937957559035821</v>
      </c>
      <c r="J215" s="306">
        <f t="shared" ca="1" si="101"/>
        <v>234.48887266947798</v>
      </c>
      <c r="K215" s="307">
        <f t="shared" ca="1" si="102"/>
        <v>1276.0992738702269</v>
      </c>
      <c r="L215" s="304">
        <f t="shared" ca="1" si="87"/>
        <v>1297.464599971006</v>
      </c>
      <c r="M215" s="306">
        <f t="shared" ca="1" si="103"/>
        <v>-0.7389402531460606</v>
      </c>
      <c r="N215" s="304">
        <f t="shared" ca="1" si="104"/>
        <v>-42.338157817597924</v>
      </c>
      <c r="P215" s="310">
        <f t="shared" ca="1" si="105"/>
        <v>23</v>
      </c>
      <c r="Q215" s="304">
        <f t="shared" ca="1" si="106"/>
        <v>0</v>
      </c>
      <c r="R215" s="306">
        <f t="shared" ca="1" si="107"/>
        <v>0</v>
      </c>
      <c r="S215" s="307">
        <f t="shared" ca="1" si="108"/>
        <v>5.083000000000002</v>
      </c>
      <c r="T215" s="304">
        <f t="shared" ca="1" si="88"/>
        <v>49.86423000000002</v>
      </c>
      <c r="U215" s="311">
        <f t="shared" ca="1" si="89"/>
        <v>0</v>
      </c>
      <c r="V215" s="306">
        <f t="shared" ca="1" si="90"/>
        <v>1.0780537397509831</v>
      </c>
      <c r="W215" s="304">
        <f t="shared" ca="1" si="91"/>
        <v>0.84083190214410097</v>
      </c>
      <c r="Y215" s="314" t="str">
        <f t="shared" ca="1" si="109"/>
        <v/>
      </c>
      <c r="Z215" s="315" t="str">
        <f t="shared" ca="1" si="110"/>
        <v/>
      </c>
      <c r="AA215" s="316" t="str">
        <f t="shared" ca="1" si="111"/>
        <v/>
      </c>
      <c r="AC215" s="310" t="e">
        <f t="shared" ca="1" si="112"/>
        <v>#N/A</v>
      </c>
      <c r="AD215" s="323" t="e">
        <f t="shared" ca="1" si="113"/>
        <v>#N/A</v>
      </c>
      <c r="AE215" s="324" t="e">
        <f t="shared" ca="1" si="92"/>
        <v>#N/A</v>
      </c>
      <c r="AG215" s="306">
        <f t="shared" ca="1" si="114"/>
        <v>6.1032312623966689</v>
      </c>
      <c r="AH215" s="304">
        <f t="shared" ca="1" si="115"/>
        <v>-0.1526205568443359</v>
      </c>
    </row>
    <row r="216" spans="1:34" x14ac:dyDescent="0.2">
      <c r="A216" s="347">
        <f t="shared" ca="1" si="93"/>
        <v>0.1</v>
      </c>
      <c r="B216" s="304">
        <f t="shared" ca="1" si="94"/>
        <v>16.799999999999951</v>
      </c>
      <c r="D216" s="306">
        <f t="shared" ca="1" si="95"/>
        <v>-0.12227590225403143</v>
      </c>
      <c r="E216" s="307">
        <f t="shared" ca="1" si="96"/>
        <v>-9.698588541674237</v>
      </c>
      <c r="F216" s="304">
        <f t="shared" ca="1" si="97"/>
        <v>9.6993593137364922</v>
      </c>
      <c r="G216" s="306">
        <f t="shared" ca="1" si="98"/>
        <v>11.76883520425147</v>
      </c>
      <c r="H216" s="307">
        <f t="shared" ca="1" si="99"/>
        <v>-11.704152058017399</v>
      </c>
      <c r="I216" s="304">
        <f t="shared" ca="1" si="100"/>
        <v>16.597971486360063</v>
      </c>
      <c r="J216" s="306">
        <f t="shared" ca="1" si="101"/>
        <v>235.6663675694144</v>
      </c>
      <c r="K216" s="307">
        <f t="shared" ca="1" si="102"/>
        <v>1274.9773516071334</v>
      </c>
      <c r="L216" s="304">
        <f t="shared" ca="1" si="87"/>
        <v>1296.5746734818254</v>
      </c>
      <c r="M216" s="306">
        <f t="shared" ca="1" si="103"/>
        <v>-0.78264252851438298</v>
      </c>
      <c r="N216" s="304">
        <f t="shared" ca="1" si="104"/>
        <v>-44.842113751321335</v>
      </c>
      <c r="P216" s="310">
        <f t="shared" ca="1" si="105"/>
        <v>23</v>
      </c>
      <c r="Q216" s="304">
        <f t="shared" ca="1" si="106"/>
        <v>0</v>
      </c>
      <c r="R216" s="306">
        <f t="shared" ca="1" si="107"/>
        <v>0</v>
      </c>
      <c r="S216" s="307">
        <f t="shared" ca="1" si="108"/>
        <v>5.083000000000002</v>
      </c>
      <c r="T216" s="304">
        <f t="shared" ca="1" si="88"/>
        <v>49.86423000000002</v>
      </c>
      <c r="U216" s="311">
        <f t="shared" ca="1" si="89"/>
        <v>0</v>
      </c>
      <c r="V216" s="306">
        <f t="shared" ca="1" si="90"/>
        <v>1.0781751898104133</v>
      </c>
      <c r="W216" s="304">
        <f t="shared" ca="1" si="91"/>
        <v>0.91201672092388009</v>
      </c>
      <c r="Y216" s="314" t="str">
        <f t="shared" ca="1" si="109"/>
        <v/>
      </c>
      <c r="Z216" s="315" t="str">
        <f t="shared" ca="1" si="110"/>
        <v/>
      </c>
      <c r="AA216" s="316" t="str">
        <f t="shared" ca="1" si="111"/>
        <v/>
      </c>
      <c r="AC216" s="310" t="e">
        <f t="shared" ca="1" si="112"/>
        <v>#N/A</v>
      </c>
      <c r="AD216" s="323" t="e">
        <f t="shared" ca="1" si="113"/>
        <v>#N/A</v>
      </c>
      <c r="AE216" s="324" t="e">
        <f t="shared" ca="1" si="92"/>
        <v>#N/A</v>
      </c>
      <c r="AG216" s="306">
        <f t="shared" ca="1" si="114"/>
        <v>6.4416630930805328</v>
      </c>
      <c r="AH216" s="304">
        <f t="shared" ca="1" si="115"/>
        <v>-0.16542040175961059</v>
      </c>
    </row>
    <row r="217" spans="1:34" x14ac:dyDescent="0.2">
      <c r="A217" s="347">
        <f t="shared" ca="1" si="93"/>
        <v>0.1</v>
      </c>
      <c r="B217" s="304">
        <f t="shared" ca="1" si="94"/>
        <v>16.899999999999952</v>
      </c>
      <c r="D217" s="306">
        <f t="shared" ca="1" si="95"/>
        <v>-0.12722168943281145</v>
      </c>
      <c r="E217" s="307">
        <f t="shared" ca="1" si="96"/>
        <v>-9.683477538570548</v>
      </c>
      <c r="F217" s="304">
        <f t="shared" ca="1" si="97"/>
        <v>9.684313222849747</v>
      </c>
      <c r="G217" s="306">
        <f t="shared" ca="1" si="98"/>
        <v>11.756113035308189</v>
      </c>
      <c r="H217" s="307">
        <f t="shared" ca="1" si="99"/>
        <v>-12.672499811874454</v>
      </c>
      <c r="I217" s="304">
        <f t="shared" ca="1" si="100"/>
        <v>17.285787375208027</v>
      </c>
      <c r="J217" s="306">
        <f t="shared" ca="1" si="101"/>
        <v>236.84261498139239</v>
      </c>
      <c r="K217" s="307">
        <f t="shared" ca="1" si="102"/>
        <v>1273.7585190136388</v>
      </c>
      <c r="L217" s="304">
        <f t="shared" ca="1" si="87"/>
        <v>1295.5906718678714</v>
      </c>
      <c r="M217" s="306">
        <f t="shared" ca="1" si="103"/>
        <v>-0.82289342742375482</v>
      </c>
      <c r="N217" s="304">
        <f t="shared" ca="1" si="104"/>
        <v>-47.148320380436068</v>
      </c>
      <c r="P217" s="310">
        <f t="shared" ca="1" si="105"/>
        <v>23</v>
      </c>
      <c r="Q217" s="304">
        <f t="shared" ca="1" si="106"/>
        <v>0</v>
      </c>
      <c r="R217" s="306">
        <f t="shared" ca="1" si="107"/>
        <v>0</v>
      </c>
      <c r="S217" s="307">
        <f t="shared" ca="1" si="108"/>
        <v>5.083000000000002</v>
      </c>
      <c r="T217" s="304">
        <f t="shared" ca="1" si="88"/>
        <v>49.86423000000002</v>
      </c>
      <c r="U217" s="311">
        <f t="shared" ca="1" si="89"/>
        <v>0</v>
      </c>
      <c r="V217" s="306">
        <f t="shared" ca="1" si="90"/>
        <v>1.0783071451011232</v>
      </c>
      <c r="W217" s="304">
        <f t="shared" ca="1" si="91"/>
        <v>0.9892914477300232</v>
      </c>
      <c r="Y217" s="314" t="str">
        <f t="shared" ca="1" si="109"/>
        <v/>
      </c>
      <c r="Z217" s="315" t="str">
        <f t="shared" ca="1" si="110"/>
        <v/>
      </c>
      <c r="AA217" s="316" t="str">
        <f t="shared" ca="1" si="111"/>
        <v/>
      </c>
      <c r="AC217" s="310" t="e">
        <f t="shared" ca="1" si="112"/>
        <v>#N/A</v>
      </c>
      <c r="AD217" s="323" t="e">
        <f t="shared" ca="1" si="113"/>
        <v>#N/A</v>
      </c>
      <c r="AE217" s="324" t="e">
        <f t="shared" ca="1" si="92"/>
        <v>#N/A</v>
      </c>
      <c r="AG217" s="306">
        <f t="shared" ca="1" si="114"/>
        <v>6.7381512588084922</v>
      </c>
      <c r="AH217" s="304">
        <f t="shared" ca="1" si="115"/>
        <v>-0.17942489099427106</v>
      </c>
    </row>
    <row r="218" spans="1:34" x14ac:dyDescent="0.2">
      <c r="A218" s="347">
        <f t="shared" ca="1" si="93"/>
        <v>0.1</v>
      </c>
      <c r="B218" s="304">
        <f t="shared" ca="1" si="94"/>
        <v>16.999999999999954</v>
      </c>
      <c r="D218" s="306">
        <f t="shared" ca="1" si="95"/>
        <v>-0.13236669689464531</v>
      </c>
      <c r="E218" s="307">
        <f t="shared" ca="1" si="96"/>
        <v>-9.6673153442419366</v>
      </c>
      <c r="F218" s="304">
        <f t="shared" ca="1" si="97"/>
        <v>9.6682214966074493</v>
      </c>
      <c r="G218" s="306">
        <f t="shared" ca="1" si="98"/>
        <v>11.742876365618725</v>
      </c>
      <c r="H218" s="307">
        <f t="shared" ca="1" si="99"/>
        <v>-13.639231346298647</v>
      </c>
      <c r="I218" s="304">
        <f t="shared" ca="1" si="100"/>
        <v>17.997882571459968</v>
      </c>
      <c r="J218" s="306">
        <f t="shared" ca="1" si="101"/>
        <v>238.01756445143874</v>
      </c>
      <c r="K218" s="307">
        <f t="shared" ca="1" si="102"/>
        <v>1272.4429324557302</v>
      </c>
      <c r="L218" s="304">
        <f t="shared" ca="1" si="87"/>
        <v>1294.5127953573626</v>
      </c>
      <c r="M218" s="306">
        <f t="shared" ca="1" si="103"/>
        <v>-0.8599718881708408</v>
      </c>
      <c r="N218" s="304">
        <f t="shared" ca="1" si="104"/>
        <v>-49.272759692085586</v>
      </c>
      <c r="P218" s="310">
        <f t="shared" ca="1" si="105"/>
        <v>23</v>
      </c>
      <c r="Q218" s="304">
        <f t="shared" ca="1" si="106"/>
        <v>0</v>
      </c>
      <c r="R218" s="306">
        <f t="shared" ca="1" si="107"/>
        <v>0</v>
      </c>
      <c r="S218" s="307">
        <f t="shared" ca="1" si="108"/>
        <v>5.083000000000002</v>
      </c>
      <c r="T218" s="304">
        <f t="shared" ca="1" si="88"/>
        <v>49.86423000000002</v>
      </c>
      <c r="U218" s="311">
        <f t="shared" ca="1" si="89"/>
        <v>0</v>
      </c>
      <c r="V218" s="306">
        <f t="shared" ca="1" si="90"/>
        <v>1.0784495923004622</v>
      </c>
      <c r="W218" s="304">
        <f t="shared" ca="1" si="91"/>
        <v>1.0726205590262281</v>
      </c>
      <c r="Y218" s="314" t="str">
        <f t="shared" ca="1" si="109"/>
        <v/>
      </c>
      <c r="Z218" s="315" t="str">
        <f t="shared" ca="1" si="110"/>
        <v/>
      </c>
      <c r="AA218" s="316" t="str">
        <f t="shared" ca="1" si="111"/>
        <v/>
      </c>
      <c r="AC218" s="310">
        <f t="shared" ca="1" si="112"/>
        <v>16.999999999999954</v>
      </c>
      <c r="AD218" s="323">
        <f t="shared" ca="1" si="113"/>
        <v>238.01756445143874</v>
      </c>
      <c r="AE218" s="324" t="e">
        <f t="shared" ca="1" si="92"/>
        <v>#N/A</v>
      </c>
      <c r="AG218" s="306">
        <f t="shared" ca="1" si="114"/>
        <v>6.9972475887276451</v>
      </c>
      <c r="AH218" s="304">
        <f t="shared" ca="1" si="115"/>
        <v>-0.19462747348613474</v>
      </c>
    </row>
    <row r="219" spans="1:34" x14ac:dyDescent="0.2">
      <c r="A219" s="347">
        <f t="shared" ca="1" si="93"/>
        <v>0.1</v>
      </c>
      <c r="B219" s="304">
        <f t="shared" ca="1" si="94"/>
        <v>17.099999999999955</v>
      </c>
      <c r="D219" s="306">
        <f t="shared" ca="1" si="95"/>
        <v>-0.13768260732422596</v>
      </c>
      <c r="E219" s="307">
        <f t="shared" ca="1" si="96"/>
        <v>-9.6500830533177666</v>
      </c>
      <c r="F219" s="304">
        <f t="shared" ca="1" si="97"/>
        <v>9.6510651969764627</v>
      </c>
      <c r="G219" s="306">
        <f t="shared" ca="1" si="98"/>
        <v>11.729108104886302</v>
      </c>
      <c r="H219" s="307">
        <f t="shared" ca="1" si="99"/>
        <v>-14.604239651630424</v>
      </c>
      <c r="I219" s="304">
        <f t="shared" ca="1" si="100"/>
        <v>18.731144992721717</v>
      </c>
      <c r="J219" s="306">
        <f t="shared" ca="1" si="101"/>
        <v>239.191163674964</v>
      </c>
      <c r="K219" s="307">
        <f t="shared" ca="1" si="102"/>
        <v>1271.0307589058339</v>
      </c>
      <c r="L219" s="304">
        <f t="shared" ca="1" si="87"/>
        <v>1293.3412553788437</v>
      </c>
      <c r="M219" s="306">
        <f t="shared" ca="1" si="103"/>
        <v>-0.89414954701339711</v>
      </c>
      <c r="N219" s="304">
        <f t="shared" ca="1" si="104"/>
        <v>-51.230995297402039</v>
      </c>
      <c r="P219" s="310">
        <f t="shared" ca="1" si="105"/>
        <v>23</v>
      </c>
      <c r="Q219" s="304">
        <f t="shared" ca="1" si="106"/>
        <v>0</v>
      </c>
      <c r="R219" s="306">
        <f t="shared" ca="1" si="107"/>
        <v>0</v>
      </c>
      <c r="S219" s="307">
        <f t="shared" ca="1" si="108"/>
        <v>5.083000000000002</v>
      </c>
      <c r="T219" s="304">
        <f t="shared" ca="1" si="88"/>
        <v>49.86423000000002</v>
      </c>
      <c r="U219" s="311">
        <f t="shared" ca="1" si="89"/>
        <v>0</v>
      </c>
      <c r="V219" s="306">
        <f t="shared" ca="1" si="90"/>
        <v>1.0786025172162612</v>
      </c>
      <c r="W219" s="304">
        <f t="shared" ca="1" si="91"/>
        <v>1.1619662642680986</v>
      </c>
      <c r="Y219" s="314" t="str">
        <f t="shared" ca="1" si="109"/>
        <v/>
      </c>
      <c r="Z219" s="315" t="str">
        <f t="shared" ca="1" si="110"/>
        <v/>
      </c>
      <c r="AA219" s="316" t="str">
        <f t="shared" ca="1" si="111"/>
        <v/>
      </c>
      <c r="AC219" s="310" t="e">
        <f t="shared" ca="1" si="112"/>
        <v>#N/A</v>
      </c>
      <c r="AD219" s="323" t="e">
        <f t="shared" ca="1" si="113"/>
        <v>#N/A</v>
      </c>
      <c r="AE219" s="324" t="e">
        <f t="shared" ca="1" si="92"/>
        <v>#N/A</v>
      </c>
      <c r="AG219" s="306">
        <f t="shared" ca="1" si="114"/>
        <v>7.2232344512483921</v>
      </c>
      <c r="AH219" s="304">
        <f t="shared" ca="1" si="115"/>
        <v>-0.21102116054027695</v>
      </c>
    </row>
    <row r="220" spans="1:34" x14ac:dyDescent="0.2">
      <c r="A220" s="347">
        <f t="shared" ca="1" si="93"/>
        <v>0.1</v>
      </c>
      <c r="B220" s="304">
        <f t="shared" ca="1" si="94"/>
        <v>17.199999999999957</v>
      </c>
      <c r="D220" s="306">
        <f t="shared" ca="1" si="95"/>
        <v>-0.14314430457884861</v>
      </c>
      <c r="E220" s="307">
        <f t="shared" ca="1" si="96"/>
        <v>-9.6317670337640955</v>
      </c>
      <c r="F220" s="304">
        <f t="shared" ca="1" si="97"/>
        <v>9.6328306579446394</v>
      </c>
      <c r="G220" s="306">
        <f t="shared" ca="1" si="98"/>
        <v>11.714793674428417</v>
      </c>
      <c r="H220" s="307">
        <f t="shared" ca="1" si="99"/>
        <v>-15.567416355006834</v>
      </c>
      <c r="I220" s="304">
        <f t="shared" ca="1" si="100"/>
        <v>19.482834568013001</v>
      </c>
      <c r="J220" s="306">
        <f t="shared" ca="1" si="101"/>
        <v>240.36335876392974</v>
      </c>
      <c r="K220" s="307">
        <f t="shared" ca="1" si="102"/>
        <v>1269.522176105502</v>
      </c>
      <c r="L220" s="304">
        <f t="shared" ca="1" si="87"/>
        <v>1292.0762747840884</v>
      </c>
      <c r="M220" s="306">
        <f t="shared" ca="1" si="103"/>
        <v>-0.92568430558518</v>
      </c>
      <c r="N220" s="304">
        <f t="shared" ca="1" si="104"/>
        <v>-53.037803871529192</v>
      </c>
      <c r="P220" s="310">
        <f t="shared" ca="1" si="105"/>
        <v>23</v>
      </c>
      <c r="Q220" s="304">
        <f t="shared" ca="1" si="106"/>
        <v>0</v>
      </c>
      <c r="R220" s="306">
        <f t="shared" ca="1" si="107"/>
        <v>0</v>
      </c>
      <c r="S220" s="307">
        <f t="shared" ca="1" si="108"/>
        <v>5.083000000000002</v>
      </c>
      <c r="T220" s="304">
        <f t="shared" ca="1" si="88"/>
        <v>49.86423000000002</v>
      </c>
      <c r="U220" s="311">
        <f t="shared" ca="1" si="89"/>
        <v>0</v>
      </c>
      <c r="V220" s="306">
        <f t="shared" ca="1" si="90"/>
        <v>1.0787659047671192</v>
      </c>
      <c r="W220" s="304">
        <f t="shared" ca="1" si="91"/>
        <v>1.2572884790974916</v>
      </c>
      <c r="Y220" s="314" t="str">
        <f t="shared" ca="1" si="109"/>
        <v/>
      </c>
      <c r="Z220" s="315" t="str">
        <f t="shared" ca="1" si="110"/>
        <v/>
      </c>
      <c r="AA220" s="316" t="str">
        <f t="shared" ca="1" si="111"/>
        <v/>
      </c>
      <c r="AC220" s="310" t="e">
        <f t="shared" ca="1" si="112"/>
        <v>#N/A</v>
      </c>
      <c r="AD220" s="323" t="e">
        <f t="shared" ca="1" si="113"/>
        <v>#N/A</v>
      </c>
      <c r="AE220" s="324" t="e">
        <f t="shared" ca="1" si="92"/>
        <v>#N/A</v>
      </c>
      <c r="AG220" s="306">
        <f t="shared" ca="1" si="114"/>
        <v>7.4200311332150477</v>
      </c>
      <c r="AH220" s="304">
        <f t="shared" ca="1" si="115"/>
        <v>-0.22859851746372184</v>
      </c>
    </row>
    <row r="221" spans="1:34" x14ac:dyDescent="0.2">
      <c r="A221" s="347">
        <f t="shared" ca="1" si="93"/>
        <v>0.1</v>
      </c>
      <c r="B221" s="304">
        <f t="shared" ca="1" si="94"/>
        <v>17.299999999999958</v>
      </c>
      <c r="D221" s="306">
        <f t="shared" ca="1" si="95"/>
        <v>-0.14872957175719168</v>
      </c>
      <c r="E221" s="307">
        <f t="shared" ca="1" si="96"/>
        <v>-9.6123580071324621</v>
      </c>
      <c r="F221" s="304">
        <f t="shared" ca="1" si="97"/>
        <v>9.6135085657005916</v>
      </c>
      <c r="G221" s="306">
        <f t="shared" ca="1" si="98"/>
        <v>11.699920717252699</v>
      </c>
      <c r="H221" s="307">
        <f t="shared" ca="1" si="99"/>
        <v>-16.528652155720081</v>
      </c>
      <c r="I221" s="304">
        <f t="shared" ca="1" si="100"/>
        <v>20.250542878520296</v>
      </c>
      <c r="J221" s="306">
        <f t="shared" ca="1" si="101"/>
        <v>241.5340944835138</v>
      </c>
      <c r="K221" s="307">
        <f t="shared" ca="1" si="102"/>
        <v>1267.9173726799656</v>
      </c>
      <c r="L221" s="304">
        <f t="shared" ca="1" si="87"/>
        <v>1290.718088019858</v>
      </c>
      <c r="M221" s="306">
        <f t="shared" ca="1" si="103"/>
        <v>-0.95481670600867052</v>
      </c>
      <c r="N221" s="304">
        <f t="shared" ca="1" si="104"/>
        <v>-54.706967462880328</v>
      </c>
      <c r="P221" s="310">
        <f t="shared" ca="1" si="105"/>
        <v>23</v>
      </c>
      <c r="Q221" s="304">
        <f t="shared" ca="1" si="106"/>
        <v>0</v>
      </c>
      <c r="R221" s="306">
        <f t="shared" ca="1" si="107"/>
        <v>0</v>
      </c>
      <c r="S221" s="307">
        <f t="shared" ca="1" si="108"/>
        <v>5.083000000000002</v>
      </c>
      <c r="T221" s="304">
        <f t="shared" ca="1" si="88"/>
        <v>49.86423000000002</v>
      </c>
      <c r="U221" s="311">
        <f t="shared" ca="1" si="89"/>
        <v>0</v>
      </c>
      <c r="V221" s="306">
        <f t="shared" ca="1" si="90"/>
        <v>1.078939738967752</v>
      </c>
      <c r="W221" s="304">
        <f t="shared" ca="1" si="91"/>
        <v>1.358544811646204</v>
      </c>
      <c r="Y221" s="314" t="str">
        <f t="shared" ca="1" si="109"/>
        <v/>
      </c>
      <c r="Z221" s="315" t="str">
        <f t="shared" ca="1" si="110"/>
        <v/>
      </c>
      <c r="AA221" s="316" t="str">
        <f t="shared" ca="1" si="111"/>
        <v/>
      </c>
      <c r="AC221" s="310" t="e">
        <f t="shared" ca="1" si="112"/>
        <v>#N/A</v>
      </c>
      <c r="AD221" s="323" t="e">
        <f t="shared" ca="1" si="113"/>
        <v>#N/A</v>
      </c>
      <c r="AE221" s="324" t="e">
        <f t="shared" ca="1" si="92"/>
        <v>#N/A</v>
      </c>
      <c r="AG221" s="306">
        <f t="shared" ca="1" si="114"/>
        <v>7.5911563323958768</v>
      </c>
      <c r="AH221" s="304">
        <f t="shared" ca="1" si="115"/>
        <v>-0.24735165829185346</v>
      </c>
    </row>
    <row r="222" spans="1:34" x14ac:dyDescent="0.2">
      <c r="A222" s="347">
        <f t="shared" ca="1" si="93"/>
        <v>0.1</v>
      </c>
      <c r="B222" s="304">
        <f t="shared" ca="1" si="94"/>
        <v>17.399999999999959</v>
      </c>
      <c r="D222" s="306">
        <f t="shared" ca="1" si="95"/>
        <v>-0.15441877646833768</v>
      </c>
      <c r="E222" s="307">
        <f t="shared" ca="1" si="96"/>
        <v>-9.5918502958918879</v>
      </c>
      <c r="F222" s="304">
        <f t="shared" ca="1" si="97"/>
        <v>9.5930932059126413</v>
      </c>
      <c r="G222" s="306">
        <f t="shared" ca="1" si="98"/>
        <v>11.684478839605864</v>
      </c>
      <c r="H222" s="307">
        <f t="shared" ca="1" si="99"/>
        <v>-17.487837185309271</v>
      </c>
      <c r="I222" s="304">
        <f t="shared" ca="1" si="100"/>
        <v>21.03215384056238</v>
      </c>
      <c r="J222" s="306">
        <f t="shared" ca="1" si="101"/>
        <v>242.70331446135671</v>
      </c>
      <c r="K222" s="307">
        <f t="shared" ca="1" si="102"/>
        <v>1266.2165482129142</v>
      </c>
      <c r="L222" s="304">
        <f t="shared" ca="1" si="87"/>
        <v>1289.2669412572229</v>
      </c>
      <c r="M222" s="306">
        <f t="shared" ca="1" si="103"/>
        <v>-0.98176827700079772</v>
      </c>
      <c r="N222" s="304">
        <f t="shared" ca="1" si="104"/>
        <v>-56.251178731976438</v>
      </c>
      <c r="P222" s="310">
        <f t="shared" ca="1" si="105"/>
        <v>23</v>
      </c>
      <c r="Q222" s="304">
        <f t="shared" ca="1" si="106"/>
        <v>0</v>
      </c>
      <c r="R222" s="306">
        <f t="shared" ca="1" si="107"/>
        <v>0</v>
      </c>
      <c r="S222" s="307">
        <f t="shared" ca="1" si="108"/>
        <v>5.083000000000002</v>
      </c>
      <c r="T222" s="304">
        <f t="shared" ca="1" si="88"/>
        <v>49.86423000000002</v>
      </c>
      <c r="U222" s="311">
        <f t="shared" ca="1" si="89"/>
        <v>0</v>
      </c>
      <c r="V222" s="306">
        <f t="shared" ca="1" si="90"/>
        <v>1.079124002918501</v>
      </c>
      <c r="W222" s="304">
        <f t="shared" ca="1" si="91"/>
        <v>1.4656905597982193</v>
      </c>
      <c r="Y222" s="314" t="str">
        <f t="shared" ca="1" si="109"/>
        <v/>
      </c>
      <c r="Z222" s="315" t="str">
        <f t="shared" ca="1" si="110"/>
        <v/>
      </c>
      <c r="AA222" s="316" t="str">
        <f t="shared" ca="1" si="111"/>
        <v/>
      </c>
      <c r="AC222" s="310" t="e">
        <f t="shared" ca="1" si="112"/>
        <v>#N/A</v>
      </c>
      <c r="AD222" s="323" t="e">
        <f t="shared" ca="1" si="113"/>
        <v>#N/A</v>
      </c>
      <c r="AE222" s="324" t="e">
        <f t="shared" ca="1" si="92"/>
        <v>#N/A</v>
      </c>
      <c r="AG222" s="306">
        <f t="shared" ca="1" si="114"/>
        <v>7.7397268097365481</v>
      </c>
      <c r="AH222" s="304">
        <f t="shared" ca="1" si="115"/>
        <v>-0.26727224309388226</v>
      </c>
    </row>
    <row r="223" spans="1:34" x14ac:dyDescent="0.2">
      <c r="A223" s="347">
        <f t="shared" ca="1" si="93"/>
        <v>0.1</v>
      </c>
      <c r="B223" s="304">
        <f t="shared" ca="1" si="94"/>
        <v>17.499999999999961</v>
      </c>
      <c r="D223" s="306">
        <f t="shared" ca="1" si="95"/>
        <v>-0.16019456504504734</v>
      </c>
      <c r="E223" s="307">
        <f t="shared" ca="1" si="96"/>
        <v>-9.5702412131567769</v>
      </c>
      <c r="F223" s="304">
        <f t="shared" ca="1" si="97"/>
        <v>9.5715818534176726</v>
      </c>
      <c r="G223" s="306">
        <f t="shared" ca="1" si="98"/>
        <v>11.668459383101359</v>
      </c>
      <c r="H223" s="307">
        <f t="shared" ca="1" si="99"/>
        <v>-18.444861306624947</v>
      </c>
      <c r="I223" s="304">
        <f t="shared" ca="1" si="100"/>
        <v>21.825807041108842</v>
      </c>
      <c r="J223" s="306">
        <f t="shared" ca="1" si="101"/>
        <v>243.87096137249208</v>
      </c>
      <c r="K223" s="307">
        <f t="shared" ca="1" si="102"/>
        <v>1264.4199132883175</v>
      </c>
      <c r="L223" s="304">
        <f t="shared" ca="1" si="87"/>
        <v>1287.7230924856399</v>
      </c>
      <c r="M223" s="306">
        <f t="shared" ca="1" si="103"/>
        <v>-1.0067412032550964</v>
      </c>
      <c r="N223" s="304">
        <f t="shared" ca="1" si="104"/>
        <v>-57.682022008439198</v>
      </c>
      <c r="P223" s="310">
        <f t="shared" ca="1" si="105"/>
        <v>23</v>
      </c>
      <c r="Q223" s="304">
        <f t="shared" ca="1" si="106"/>
        <v>0</v>
      </c>
      <c r="R223" s="306">
        <f t="shared" ca="1" si="107"/>
        <v>0</v>
      </c>
      <c r="S223" s="307">
        <f t="shared" ca="1" si="108"/>
        <v>5.083000000000002</v>
      </c>
      <c r="T223" s="304">
        <f t="shared" ca="1" si="88"/>
        <v>49.86423000000002</v>
      </c>
      <c r="U223" s="311">
        <f t="shared" ca="1" si="89"/>
        <v>0</v>
      </c>
      <c r="V223" s="306">
        <f t="shared" ca="1" si="90"/>
        <v>1.0793186787982625</v>
      </c>
      <c r="W223" s="304">
        <f t="shared" ca="1" si="91"/>
        <v>1.5786787176528196</v>
      </c>
      <c r="Y223" s="314" t="str">
        <f t="shared" ca="1" si="109"/>
        <v/>
      </c>
      <c r="Z223" s="315" t="str">
        <f t="shared" ca="1" si="110"/>
        <v/>
      </c>
      <c r="AA223" s="316" t="str">
        <f t="shared" ca="1" si="111"/>
        <v/>
      </c>
      <c r="AC223" s="310" t="e">
        <f t="shared" ca="1" si="112"/>
        <v>#N/A</v>
      </c>
      <c r="AD223" s="323" t="e">
        <f t="shared" ca="1" si="113"/>
        <v>#N/A</v>
      </c>
      <c r="AE223" s="324" t="e">
        <f t="shared" ca="1" si="92"/>
        <v>#N/A</v>
      </c>
      <c r="AG223" s="306">
        <f t="shared" ca="1" si="114"/>
        <v>7.8684775419990265</v>
      </c>
      <c r="AH223" s="304">
        <f t="shared" ca="1" si="115"/>
        <v>-0.28835147743423545</v>
      </c>
    </row>
    <row r="224" spans="1:34" x14ac:dyDescent="0.2">
      <c r="A224" s="347">
        <f t="shared" ca="1" si="93"/>
        <v>0.1</v>
      </c>
      <c r="B224" s="304">
        <f t="shared" ca="1" si="94"/>
        <v>17.599999999999962</v>
      </c>
      <c r="D224" s="306">
        <f t="shared" ca="1" si="95"/>
        <v>-0.16604157795535732</v>
      </c>
      <c r="E224" s="307">
        <f t="shared" ca="1" si="96"/>
        <v>-9.5475305705777149</v>
      </c>
      <c r="F224" s="304">
        <f t="shared" ca="1" si="97"/>
        <v>9.5489742800850568</v>
      </c>
      <c r="G224" s="306">
        <f t="shared" ca="1" si="98"/>
        <v>11.651855225305823</v>
      </c>
      <c r="H224" s="307">
        <f t="shared" ca="1" si="99"/>
        <v>-19.399614363682719</v>
      </c>
      <c r="I224" s="304">
        <f t="shared" ca="1" si="100"/>
        <v>22.629864508014435</v>
      </c>
      <c r="J224" s="306">
        <f t="shared" ca="1" si="101"/>
        <v>245.03697710291243</v>
      </c>
      <c r="K224" s="307">
        <f t="shared" ca="1" si="102"/>
        <v>1262.5276895048021</v>
      </c>
      <c r="L224" s="304">
        <f t="shared" ca="1" si="87"/>
        <v>1286.0868115776893</v>
      </c>
      <c r="M224" s="306">
        <f t="shared" ca="1" si="103"/>
        <v>-1.0299188396707235</v>
      </c>
      <c r="N224" s="304">
        <f t="shared" ca="1" si="104"/>
        <v>-59.010002754143358</v>
      </c>
      <c r="P224" s="310">
        <f t="shared" ca="1" si="105"/>
        <v>23</v>
      </c>
      <c r="Q224" s="304">
        <f t="shared" ca="1" si="106"/>
        <v>0</v>
      </c>
      <c r="R224" s="306">
        <f t="shared" ca="1" si="107"/>
        <v>0</v>
      </c>
      <c r="S224" s="307">
        <f t="shared" ca="1" si="108"/>
        <v>5.083000000000002</v>
      </c>
      <c r="T224" s="304">
        <f t="shared" ca="1" si="88"/>
        <v>49.86423000000002</v>
      </c>
      <c r="U224" s="311">
        <f t="shared" ca="1" si="89"/>
        <v>0</v>
      </c>
      <c r="V224" s="306">
        <f t="shared" ca="1" si="90"/>
        <v>1.0795237478602526</v>
      </c>
      <c r="W224" s="304">
        <f t="shared" ca="1" si="91"/>
        <v>1.6974599897599629</v>
      </c>
      <c r="Y224" s="314" t="str">
        <f t="shared" ca="1" si="109"/>
        <v/>
      </c>
      <c r="Z224" s="315" t="str">
        <f t="shared" ca="1" si="110"/>
        <v/>
      </c>
      <c r="AA224" s="316" t="str">
        <f t="shared" ca="1" si="111"/>
        <v/>
      </c>
      <c r="AC224" s="310" t="e">
        <f t="shared" ca="1" si="112"/>
        <v>#N/A</v>
      </c>
      <c r="AD224" s="323" t="e">
        <f t="shared" ca="1" si="113"/>
        <v>#N/A</v>
      </c>
      <c r="AE224" s="324" t="e">
        <f t="shared" ca="1" si="92"/>
        <v>#N/A</v>
      </c>
      <c r="AG224" s="306">
        <f t="shared" ca="1" si="114"/>
        <v>7.9797932538645426</v>
      </c>
      <c r="AH224" s="304">
        <f t="shared" ca="1" si="115"/>
        <v>-0.31058011364407223</v>
      </c>
    </row>
    <row r="225" spans="1:34" x14ac:dyDescent="0.2">
      <c r="A225" s="347">
        <f t="shared" ca="1" si="93"/>
        <v>0.1</v>
      </c>
      <c r="B225" s="304">
        <f t="shared" ca="1" si="94"/>
        <v>17.699999999999964</v>
      </c>
      <c r="D225" s="306">
        <f t="shared" ca="1" si="95"/>
        <v>-0.17194619229552732</v>
      </c>
      <c r="E225" s="307">
        <f t="shared" ca="1" si="96"/>
        <v>-9.5237202825355816</v>
      </c>
      <c r="F225" s="304">
        <f t="shared" ca="1" si="97"/>
        <v>9.5252723589944939</v>
      </c>
      <c r="G225" s="306">
        <f t="shared" ca="1" si="98"/>
        <v>11.63466060607627</v>
      </c>
      <c r="H225" s="307">
        <f t="shared" ca="1" si="99"/>
        <v>-20.351986391936279</v>
      </c>
      <c r="I225" s="304">
        <f t="shared" ca="1" si="100"/>
        <v>23.44288116926208</v>
      </c>
      <c r="J225" s="306">
        <f t="shared" ca="1" si="101"/>
        <v>246.20130289448153</v>
      </c>
      <c r="K225" s="307">
        <f t="shared" ca="1" si="102"/>
        <v>1260.5401094670212</v>
      </c>
      <c r="L225" s="304">
        <f t="shared" ca="1" si="87"/>
        <v>1284.3583803292872</v>
      </c>
      <c r="M225" s="306">
        <f t="shared" ca="1" si="103"/>
        <v>-1.0514667299714493</v>
      </c>
      <c r="N225" s="304">
        <f t="shared" ca="1" si="104"/>
        <v>-60.244605925785827</v>
      </c>
      <c r="P225" s="310">
        <f t="shared" ca="1" si="105"/>
        <v>23</v>
      </c>
      <c r="Q225" s="304">
        <f t="shared" ca="1" si="106"/>
        <v>0</v>
      </c>
      <c r="R225" s="306">
        <f t="shared" ca="1" si="107"/>
        <v>0</v>
      </c>
      <c r="S225" s="307">
        <f t="shared" ca="1" si="108"/>
        <v>5.083000000000002</v>
      </c>
      <c r="T225" s="304">
        <f t="shared" ca="1" si="88"/>
        <v>49.86423000000002</v>
      </c>
      <c r="U225" s="311">
        <f t="shared" ca="1" si="89"/>
        <v>0</v>
      </c>
      <c r="V225" s="306">
        <f t="shared" ca="1" si="90"/>
        <v>1.0797391904301148</v>
      </c>
      <c r="W225" s="304">
        <f t="shared" ca="1" si="91"/>
        <v>1.8219828119689716</v>
      </c>
      <c r="Y225" s="314" t="str">
        <f t="shared" ca="1" si="109"/>
        <v/>
      </c>
      <c r="Z225" s="315" t="str">
        <f t="shared" ca="1" si="110"/>
        <v/>
      </c>
      <c r="AA225" s="316" t="str">
        <f t="shared" ca="1" si="111"/>
        <v/>
      </c>
      <c r="AC225" s="310" t="e">
        <f t="shared" ca="1" si="112"/>
        <v>#N/A</v>
      </c>
      <c r="AD225" s="323" t="e">
        <f t="shared" ca="1" si="113"/>
        <v>#N/A</v>
      </c>
      <c r="AE225" s="324" t="e">
        <f t="shared" ca="1" si="92"/>
        <v>#N/A</v>
      </c>
      <c r="AG225" s="306">
        <f t="shared" ca="1" si="114"/>
        <v>8.0757447126950783</v>
      </c>
      <c r="AH225" s="304">
        <f t="shared" ca="1" si="115"/>
        <v>-0.33394845362186942</v>
      </c>
    </row>
    <row r="226" spans="1:34" x14ac:dyDescent="0.2">
      <c r="A226" s="347">
        <f t="shared" ca="1" si="93"/>
        <v>0.1</v>
      </c>
      <c r="B226" s="304">
        <f t="shared" ca="1" si="94"/>
        <v>17.799999999999965</v>
      </c>
      <c r="D226" s="306">
        <f t="shared" ca="1" si="95"/>
        <v>-0.177896293197679</v>
      </c>
      <c r="E226" s="307">
        <f t="shared" ca="1" si="96"/>
        <v>-9.4988140478765484</v>
      </c>
      <c r="F226" s="304">
        <f t="shared" ca="1" si="97"/>
        <v>9.5004797461638919</v>
      </c>
      <c r="G226" s="306">
        <f t="shared" ca="1" si="98"/>
        <v>11.616870976756502</v>
      </c>
      <c r="H226" s="307">
        <f t="shared" ca="1" si="99"/>
        <v>-21.301867796723933</v>
      </c>
      <c r="I226" s="304">
        <f t="shared" ca="1" si="100"/>
        <v>24.263578938806855</v>
      </c>
      <c r="J226" s="306">
        <f t="shared" ca="1" si="101"/>
        <v>247.36387947362317</v>
      </c>
      <c r="K226" s="307">
        <f t="shared" ca="1" si="102"/>
        <v>1258.4574167575881</v>
      </c>
      <c r="L226" s="304">
        <f t="shared" ca="1" si="87"/>
        <v>1282.5380924792928</v>
      </c>
      <c r="M226" s="306">
        <f t="shared" ca="1" si="103"/>
        <v>-1.0715338952490698</v>
      </c>
      <c r="N226" s="304">
        <f t="shared" ca="1" si="104"/>
        <v>-61.394369802984954</v>
      </c>
      <c r="P226" s="310">
        <f t="shared" ca="1" si="105"/>
        <v>23</v>
      </c>
      <c r="Q226" s="304">
        <f t="shared" ca="1" si="106"/>
        <v>0</v>
      </c>
      <c r="R226" s="306">
        <f t="shared" ca="1" si="107"/>
        <v>0</v>
      </c>
      <c r="S226" s="307">
        <f t="shared" ca="1" si="108"/>
        <v>5.083000000000002</v>
      </c>
      <c r="T226" s="304">
        <f t="shared" ca="1" si="88"/>
        <v>49.86423000000002</v>
      </c>
      <c r="U226" s="311">
        <f t="shared" ca="1" si="89"/>
        <v>0</v>
      </c>
      <c r="V226" s="306">
        <f t="shared" ca="1" si="90"/>
        <v>1.0799649859060023</v>
      </c>
      <c r="W226" s="304">
        <f t="shared" ca="1" si="91"/>
        <v>1.95219337794944</v>
      </c>
      <c r="Y226" s="314" t="str">
        <f t="shared" ca="1" si="109"/>
        <v/>
      </c>
      <c r="Z226" s="315" t="str">
        <f t="shared" ca="1" si="110"/>
        <v/>
      </c>
      <c r="AA226" s="316" t="str">
        <f t="shared" ca="1" si="111"/>
        <v/>
      </c>
      <c r="AC226" s="310" t="e">
        <f t="shared" ca="1" si="112"/>
        <v>#N/A</v>
      </c>
      <c r="AD226" s="323" t="e">
        <f t="shared" ca="1" si="113"/>
        <v>#N/A</v>
      </c>
      <c r="AE226" s="324" t="e">
        <f t="shared" ca="1" si="92"/>
        <v>#N/A</v>
      </c>
      <c r="AG226" s="306">
        <f t="shared" ca="1" si="114"/>
        <v>8.1581256956694581</v>
      </c>
      <c r="AH226" s="304">
        <f t="shared" ca="1" si="115"/>
        <v>-0.35844635293507199</v>
      </c>
    </row>
    <row r="227" spans="1:34" x14ac:dyDescent="0.2">
      <c r="A227" s="347">
        <f t="shared" ca="1" si="93"/>
        <v>0.1</v>
      </c>
      <c r="B227" s="304">
        <f t="shared" ca="1" si="94"/>
        <v>17.899999999999967</v>
      </c>
      <c r="D227" s="306">
        <f t="shared" ca="1" si="95"/>
        <v>-0.18388107356497804</v>
      </c>
      <c r="E227" s="307">
        <f t="shared" ca="1" si="96"/>
        <v>-9.4728170935841387</v>
      </c>
      <c r="F227" s="304">
        <f t="shared" ca="1" si="97"/>
        <v>9.4746016242222701</v>
      </c>
      <c r="G227" s="306">
        <f t="shared" ca="1" si="98"/>
        <v>11.598482869400003</v>
      </c>
      <c r="H227" s="307">
        <f t="shared" ca="1" si="99"/>
        <v>-22.249149506082347</v>
      </c>
      <c r="I227" s="304">
        <f t="shared" ca="1" si="100"/>
        <v>25.090824191639655</v>
      </c>
      <c r="J227" s="306">
        <f t="shared" ca="1" si="101"/>
        <v>248.52464716593099</v>
      </c>
      <c r="K227" s="307">
        <f t="shared" ca="1" si="102"/>
        <v>1256.2798658924478</v>
      </c>
      <c r="L227" s="304">
        <f t="shared" ca="1" si="87"/>
        <v>1280.6262537117132</v>
      </c>
      <c r="M227" s="306">
        <f t="shared" ca="1" si="103"/>
        <v>-1.090254236098924</v>
      </c>
      <c r="N227" s="304">
        <f t="shared" ca="1" si="104"/>
        <v>-62.466966324727949</v>
      </c>
      <c r="P227" s="310">
        <f t="shared" ca="1" si="105"/>
        <v>23</v>
      </c>
      <c r="Q227" s="304">
        <f t="shared" ca="1" si="106"/>
        <v>0</v>
      </c>
      <c r="R227" s="306">
        <f t="shared" ca="1" si="107"/>
        <v>0</v>
      </c>
      <c r="S227" s="307">
        <f t="shared" ca="1" si="108"/>
        <v>5.083000000000002</v>
      </c>
      <c r="T227" s="304">
        <f t="shared" ca="1" si="88"/>
        <v>49.86423000000002</v>
      </c>
      <c r="U227" s="311">
        <f t="shared" ca="1" si="89"/>
        <v>0</v>
      </c>
      <c r="V227" s="306">
        <f t="shared" ca="1" si="90"/>
        <v>1.0802011127603175</v>
      </c>
      <c r="W227" s="304">
        <f t="shared" ca="1" si="91"/>
        <v>2.0880356706174865</v>
      </c>
      <c r="Y227" s="314" t="str">
        <f t="shared" ca="1" si="109"/>
        <v/>
      </c>
      <c r="Z227" s="315" t="str">
        <f t="shared" ca="1" si="110"/>
        <v/>
      </c>
      <c r="AA227" s="316" t="str">
        <f t="shared" ca="1" si="111"/>
        <v/>
      </c>
      <c r="AC227" s="310" t="e">
        <f t="shared" ca="1" si="112"/>
        <v>#N/A</v>
      </c>
      <c r="AD227" s="323" t="e">
        <f t="shared" ca="1" si="113"/>
        <v>#N/A</v>
      </c>
      <c r="AE227" s="324" t="e">
        <f t="shared" ca="1" si="92"/>
        <v>#N/A</v>
      </c>
      <c r="AG227" s="306">
        <f t="shared" ca="1" si="114"/>
        <v>8.2284882698851316</v>
      </c>
      <c r="AH227" s="304">
        <f t="shared" ca="1" si="115"/>
        <v>-0.38406322603766263</v>
      </c>
    </row>
    <row r="228" spans="1:34" x14ac:dyDescent="0.2">
      <c r="A228" s="347">
        <f t="shared" ca="1" si="93"/>
        <v>0.1</v>
      </c>
      <c r="B228" s="304">
        <f t="shared" ca="1" si="94"/>
        <v>17.999999999999968</v>
      </c>
      <c r="D228" s="306">
        <f t="shared" ca="1" si="95"/>
        <v>-0.18989086021794868</v>
      </c>
      <c r="E228" s="307">
        <f t="shared" ca="1" si="96"/>
        <v>-9.4457359676777894</v>
      </c>
      <c r="F228" s="304">
        <f t="shared" ca="1" si="97"/>
        <v>9.4476444953160765</v>
      </c>
      <c r="G228" s="306">
        <f t="shared" ca="1" si="98"/>
        <v>11.579493783378208</v>
      </c>
      <c r="H228" s="307">
        <f t="shared" ca="1" si="99"/>
        <v>-23.193723102850125</v>
      </c>
      <c r="I228" s="304">
        <f t="shared" ca="1" si="100"/>
        <v>25.923608306927072</v>
      </c>
      <c r="J228" s="306">
        <f t="shared" ca="1" si="101"/>
        <v>249.68354599856988</v>
      </c>
      <c r="K228" s="307">
        <f t="shared" ca="1" si="102"/>
        <v>1254.0077222620012</v>
      </c>
      <c r="L228" s="304">
        <f t="shared" ca="1" si="87"/>
        <v>1278.6231816431109</v>
      </c>
      <c r="M228" s="306">
        <f t="shared" ca="1" si="103"/>
        <v>-1.1077479478369854</v>
      </c>
      <c r="N228" s="304">
        <f t="shared" ca="1" si="104"/>
        <v>-63.469282175337334</v>
      </c>
      <c r="P228" s="310">
        <f t="shared" ca="1" si="105"/>
        <v>23</v>
      </c>
      <c r="Q228" s="304">
        <f t="shared" ca="1" si="106"/>
        <v>0</v>
      </c>
      <c r="R228" s="306">
        <f t="shared" ca="1" si="107"/>
        <v>0</v>
      </c>
      <c r="S228" s="307">
        <f t="shared" ca="1" si="108"/>
        <v>5.083000000000002</v>
      </c>
      <c r="T228" s="304">
        <f t="shared" ca="1" si="88"/>
        <v>49.86423000000002</v>
      </c>
      <c r="U228" s="311">
        <f t="shared" ca="1" si="89"/>
        <v>0</v>
      </c>
      <c r="V228" s="306">
        <f t="shared" ca="1" si="90"/>
        <v>1.0804475485428624</v>
      </c>
      <c r="W228" s="304">
        <f t="shared" ca="1" si="91"/>
        <v>2.2294514978389603</v>
      </c>
      <c r="Y228" s="314" t="str">
        <f t="shared" ca="1" si="109"/>
        <v/>
      </c>
      <c r="Z228" s="315" t="str">
        <f t="shared" ca="1" si="110"/>
        <v/>
      </c>
      <c r="AA228" s="316" t="str">
        <f t="shared" ca="1" si="111"/>
        <v/>
      </c>
      <c r="AC228" s="310">
        <f t="shared" ca="1" si="112"/>
        <v>17.999999999999968</v>
      </c>
      <c r="AD228" s="323">
        <f t="shared" ca="1" si="113"/>
        <v>249.68354599856988</v>
      </c>
      <c r="AE228" s="324" t="e">
        <f t="shared" ca="1" si="92"/>
        <v>#N/A</v>
      </c>
      <c r="AG228" s="306">
        <f t="shared" ca="1" si="114"/>
        <v>8.288175161652962</v>
      </c>
      <c r="AH228" s="304">
        <f t="shared" ca="1" si="115"/>
        <v>-0.41078805245278099</v>
      </c>
    </row>
    <row r="229" spans="1:34" x14ac:dyDescent="0.2">
      <c r="A229" s="347">
        <f t="shared" ca="1" si="93"/>
        <v>0.1</v>
      </c>
      <c r="B229" s="304">
        <f t="shared" ca="1" si="94"/>
        <v>18.099999999999969</v>
      </c>
      <c r="D229" s="306">
        <f t="shared" ca="1" si="95"/>
        <v>-0.19591696390694432</v>
      </c>
      <c r="E229" s="307">
        <f t="shared" ca="1" si="96"/>
        <v>-9.4175783711260763</v>
      </c>
      <c r="F229" s="304">
        <f t="shared" ca="1" si="97"/>
        <v>9.4196160130362117</v>
      </c>
      <c r="G229" s="306">
        <f t="shared" ca="1" si="98"/>
        <v>11.559902086987513</v>
      </c>
      <c r="H229" s="307">
        <f t="shared" ca="1" si="99"/>
        <v>-24.135480939962733</v>
      </c>
      <c r="I229" s="304">
        <f t="shared" ca="1" si="100"/>
        <v>26.76103093051616</v>
      </c>
      <c r="J229" s="306">
        <f t="shared" ca="1" si="101"/>
        <v>250.84051579208818</v>
      </c>
      <c r="K229" s="307">
        <f t="shared" ca="1" si="102"/>
        <v>1251.6412620598605</v>
      </c>
      <c r="L229" s="304">
        <f t="shared" ca="1" si="87"/>
        <v>1276.5292057973611</v>
      </c>
      <c r="M229" s="306">
        <f t="shared" ca="1" si="103"/>
        <v>-1.1241228871501918</v>
      </c>
      <c r="N229" s="304">
        <f t="shared" ca="1" si="104"/>
        <v>-64.407497087766913</v>
      </c>
      <c r="P229" s="310">
        <f t="shared" ca="1" si="105"/>
        <v>23</v>
      </c>
      <c r="Q229" s="304">
        <f t="shared" ca="1" si="106"/>
        <v>0</v>
      </c>
      <c r="R229" s="306">
        <f t="shared" ca="1" si="107"/>
        <v>0</v>
      </c>
      <c r="S229" s="307">
        <f t="shared" ca="1" si="108"/>
        <v>5.083000000000002</v>
      </c>
      <c r="T229" s="304">
        <f t="shared" ca="1" si="88"/>
        <v>49.86423000000002</v>
      </c>
      <c r="U229" s="311">
        <f t="shared" ca="1" si="89"/>
        <v>0</v>
      </c>
      <c r="V229" s="306">
        <f t="shared" ca="1" si="90"/>
        <v>1.0807042698852038</v>
      </c>
      <c r="W229" s="304">
        <f t="shared" ca="1" si="91"/>
        <v>2.3763805318909479</v>
      </c>
      <c r="Y229" s="314" t="str">
        <f t="shared" ca="1" si="109"/>
        <v/>
      </c>
      <c r="Z229" s="315" t="str">
        <f t="shared" ca="1" si="110"/>
        <v/>
      </c>
      <c r="AA229" s="316" t="str">
        <f t="shared" ca="1" si="111"/>
        <v/>
      </c>
      <c r="AC229" s="310" t="e">
        <f t="shared" ca="1" si="112"/>
        <v>#N/A</v>
      </c>
      <c r="AD229" s="323" t="e">
        <f t="shared" ca="1" si="113"/>
        <v>#N/A</v>
      </c>
      <c r="AE229" s="324" t="e">
        <f t="shared" ca="1" si="92"/>
        <v>#N/A</v>
      </c>
      <c r="AG229" s="306">
        <f t="shared" ca="1" si="114"/>
        <v>8.3383487057204686</v>
      </c>
      <c r="AH229" s="304">
        <f t="shared" ca="1" si="115"/>
        <v>-0.43860938379676556</v>
      </c>
    </row>
    <row r="230" spans="1:34" x14ac:dyDescent="0.2">
      <c r="A230" s="347">
        <f t="shared" ca="1" si="93"/>
        <v>0.1</v>
      </c>
      <c r="B230" s="304">
        <f t="shared" ca="1" si="94"/>
        <v>18.199999999999971</v>
      </c>
      <c r="D230" s="306">
        <f t="shared" ca="1" si="95"/>
        <v>-0.20195155044767038</v>
      </c>
      <c r="E230" s="307">
        <f t="shared" ca="1" si="96"/>
        <v>-9.388353020644324</v>
      </c>
      <c r="F230" s="304">
        <f t="shared" ca="1" si="97"/>
        <v>9.390524845234669</v>
      </c>
      <c r="G230" s="306">
        <f t="shared" ca="1" si="98"/>
        <v>11.539706931942746</v>
      </c>
      <c r="H230" s="307">
        <f t="shared" ca="1" si="99"/>
        <v>-25.074316242027166</v>
      </c>
      <c r="I230" s="304">
        <f t="shared" ca="1" si="100"/>
        <v>27.602285613338523</v>
      </c>
      <c r="J230" s="306">
        <f t="shared" ca="1" si="101"/>
        <v>251.99549624303469</v>
      </c>
      <c r="K230" s="307">
        <f t="shared" ca="1" si="102"/>
        <v>1249.1807722007611</v>
      </c>
      <c r="L230" s="304">
        <f t="shared" ca="1" si="87"/>
        <v>1274.344667569517</v>
      </c>
      <c r="M230" s="306">
        <f t="shared" ca="1" si="103"/>
        <v>-1.1394758549561945</v>
      </c>
      <c r="N230" s="304">
        <f t="shared" ca="1" si="104"/>
        <v>-65.287157346051089</v>
      </c>
      <c r="P230" s="310">
        <f t="shared" ca="1" si="105"/>
        <v>23</v>
      </c>
      <c r="Q230" s="304">
        <f t="shared" ca="1" si="106"/>
        <v>0</v>
      </c>
      <c r="R230" s="306">
        <f t="shared" ca="1" si="107"/>
        <v>0</v>
      </c>
      <c r="S230" s="307">
        <f t="shared" ca="1" si="108"/>
        <v>5.083000000000002</v>
      </c>
      <c r="T230" s="304">
        <f t="shared" ca="1" si="88"/>
        <v>49.86423000000002</v>
      </c>
      <c r="U230" s="311">
        <f t="shared" ca="1" si="89"/>
        <v>0</v>
      </c>
      <c r="V230" s="306">
        <f t="shared" ca="1" si="90"/>
        <v>1.0809712525060848</v>
      </c>
      <c r="W230" s="304">
        <f t="shared" ca="1" si="91"/>
        <v>2.5287603522495159</v>
      </c>
      <c r="Y230" s="314" t="str">
        <f t="shared" ca="1" si="109"/>
        <v/>
      </c>
      <c r="Z230" s="315" t="str">
        <f t="shared" ca="1" si="110"/>
        <v/>
      </c>
      <c r="AA230" s="316" t="str">
        <f t="shared" ca="1" si="111"/>
        <v/>
      </c>
      <c r="AC230" s="310" t="e">
        <f t="shared" ca="1" si="112"/>
        <v>#N/A</v>
      </c>
      <c r="AD230" s="323" t="e">
        <f t="shared" ca="1" si="113"/>
        <v>#N/A</v>
      </c>
      <c r="AE230" s="324" t="e">
        <f t="shared" ca="1" si="92"/>
        <v>#N/A</v>
      </c>
      <c r="AG230" s="306">
        <f t="shared" ca="1" si="114"/>
        <v>8.3800162938486178</v>
      </c>
      <c r="AH230" s="304">
        <f t="shared" ca="1" si="115"/>
        <v>-0.4675153515425825</v>
      </c>
    </row>
    <row r="231" spans="1:34" x14ac:dyDescent="0.2">
      <c r="A231" s="347">
        <f t="shared" ca="1" si="93"/>
        <v>0.1</v>
      </c>
      <c r="B231" s="304">
        <f t="shared" ca="1" si="94"/>
        <v>18.299999999999972</v>
      </c>
      <c r="D231" s="306">
        <f t="shared" ca="1" si="95"/>
        <v>-0.2079875302888374</v>
      </c>
      <c r="E231" s="307">
        <f t="shared" ca="1" si="96"/>
        <v>-9.3580695359407606</v>
      </c>
      <c r="F231" s="304">
        <f t="shared" ca="1" si="97"/>
        <v>9.3603805612944058</v>
      </c>
      <c r="G231" s="306">
        <f t="shared" ca="1" si="98"/>
        <v>11.518908178913863</v>
      </c>
      <c r="H231" s="307">
        <f t="shared" ca="1" si="99"/>
        <v>-26.01012319562124</v>
      </c>
      <c r="I231" s="304">
        <f t="shared" ca="1" si="100"/>
        <v>28.446647505209516</v>
      </c>
      <c r="J231" s="306">
        <f t="shared" ca="1" si="101"/>
        <v>253.14842699857752</v>
      </c>
      <c r="K231" s="307">
        <f t="shared" ca="1" si="102"/>
        <v>1246.6265502288786</v>
      </c>
      <c r="L231" s="304">
        <f t="shared" ca="1" si="87"/>
        <v>1272.0699201802584</v>
      </c>
      <c r="M231" s="306">
        <f t="shared" ca="1" si="103"/>
        <v>-1.1538937777905025</v>
      </c>
      <c r="N231" s="304">
        <f t="shared" ca="1" si="104"/>
        <v>-66.113243473802243</v>
      </c>
      <c r="P231" s="310">
        <f t="shared" ca="1" si="105"/>
        <v>23</v>
      </c>
      <c r="Q231" s="304">
        <f t="shared" ca="1" si="106"/>
        <v>0</v>
      </c>
      <c r="R231" s="306">
        <f t="shared" ca="1" si="107"/>
        <v>0</v>
      </c>
      <c r="S231" s="307">
        <f t="shared" ca="1" si="108"/>
        <v>5.083000000000002</v>
      </c>
      <c r="T231" s="304">
        <f t="shared" ca="1" si="88"/>
        <v>49.86423000000002</v>
      </c>
      <c r="U231" s="311">
        <f t="shared" ca="1" si="89"/>
        <v>0</v>
      </c>
      <c r="V231" s="306">
        <f t="shared" ca="1" si="90"/>
        <v>1.0812484712177592</v>
      </c>
      <c r="W231" s="304">
        <f t="shared" ca="1" si="91"/>
        <v>2.6865264913401421</v>
      </c>
      <c r="Y231" s="314" t="str">
        <f t="shared" ca="1" si="109"/>
        <v/>
      </c>
      <c r="Z231" s="315" t="str">
        <f t="shared" ca="1" si="110"/>
        <v/>
      </c>
      <c r="AA231" s="316" t="str">
        <f t="shared" ca="1" si="111"/>
        <v/>
      </c>
      <c r="AC231" s="310" t="e">
        <f t="shared" ca="1" si="112"/>
        <v>#N/A</v>
      </c>
      <c r="AD231" s="323" t="e">
        <f t="shared" ca="1" si="113"/>
        <v>#N/A</v>
      </c>
      <c r="AE231" s="324" t="e">
        <f t="shared" ca="1" si="92"/>
        <v>#N/A</v>
      </c>
      <c r="AG231" s="306">
        <f t="shared" ca="1" si="114"/>
        <v>8.414052483457974</v>
      </c>
      <c r="AH231" s="304">
        <f t="shared" ca="1" si="115"/>
        <v>-0.49749367543763817</v>
      </c>
    </row>
    <row r="232" spans="1:34" x14ac:dyDescent="0.2">
      <c r="A232" s="347">
        <f t="shared" ca="1" si="93"/>
        <v>0.1</v>
      </c>
      <c r="B232" s="304">
        <f t="shared" ca="1" si="94"/>
        <v>18.399999999999974</v>
      </c>
      <c r="D232" s="306">
        <f t="shared" ca="1" si="95"/>
        <v>-0.21401846400745994</v>
      </c>
      <c r="E232" s="307">
        <f t="shared" ca="1" si="96"/>
        <v>-9.3267383463337463</v>
      </c>
      <c r="F232" s="304">
        <f t="shared" ca="1" si="97"/>
        <v>9.3291935387743159</v>
      </c>
      <c r="G232" s="306">
        <f t="shared" ca="1" si="98"/>
        <v>11.497506332513117</v>
      </c>
      <c r="H232" s="307">
        <f t="shared" ca="1" si="99"/>
        <v>-26.942797030254614</v>
      </c>
      <c r="I232" s="304">
        <f t="shared" ca="1" si="100"/>
        <v>29.293462814759131</v>
      </c>
      <c r="J232" s="306">
        <f t="shared" ca="1" si="101"/>
        <v>254.29924772414887</v>
      </c>
      <c r="K232" s="307">
        <f t="shared" ca="1" si="102"/>
        <v>1243.9789042175848</v>
      </c>
      <c r="L232" s="304">
        <f t="shared" ca="1" si="87"/>
        <v>1269.7053286221378</v>
      </c>
      <c r="M232" s="306">
        <f t="shared" ca="1" si="103"/>
        <v>-1.1674547813695131</v>
      </c>
      <c r="N232" s="304">
        <f t="shared" ca="1" si="104"/>
        <v>-66.890231744841344</v>
      </c>
      <c r="P232" s="310">
        <f t="shared" ca="1" si="105"/>
        <v>23</v>
      </c>
      <c r="Q232" s="304">
        <f t="shared" ca="1" si="106"/>
        <v>0</v>
      </c>
      <c r="R232" s="306">
        <f t="shared" ca="1" si="107"/>
        <v>0</v>
      </c>
      <c r="S232" s="307">
        <f t="shared" ca="1" si="108"/>
        <v>5.083000000000002</v>
      </c>
      <c r="T232" s="304">
        <f t="shared" ca="1" si="88"/>
        <v>49.86423000000002</v>
      </c>
      <c r="U232" s="311">
        <f t="shared" ca="1" si="89"/>
        <v>0</v>
      </c>
      <c r="V232" s="306">
        <f t="shared" ca="1" si="90"/>
        <v>1.0815358999331333</v>
      </c>
      <c r="W232" s="304">
        <f t="shared" ca="1" si="91"/>
        <v>2.8496124829413438</v>
      </c>
      <c r="Y232" s="314" t="str">
        <f t="shared" ca="1" si="109"/>
        <v/>
      </c>
      <c r="Z232" s="315" t="str">
        <f t="shared" ca="1" si="110"/>
        <v/>
      </c>
      <c r="AA232" s="316" t="str">
        <f t="shared" ca="1" si="111"/>
        <v/>
      </c>
      <c r="AC232" s="310" t="e">
        <f t="shared" ca="1" si="112"/>
        <v>#N/A</v>
      </c>
      <c r="AD232" s="323" t="e">
        <f t="shared" ca="1" si="113"/>
        <v>#N/A</v>
      </c>
      <c r="AE232" s="324" t="e">
        <f t="shared" ca="1" si="92"/>
        <v>#N/A</v>
      </c>
      <c r="AG232" s="306">
        <f t="shared" ca="1" si="114"/>
        <v>8.4412180494027158</v>
      </c>
      <c r="AH232" s="304">
        <f t="shared" ca="1" si="115"/>
        <v>-0.52853167250445432</v>
      </c>
    </row>
    <row r="233" spans="1:34" x14ac:dyDescent="0.2">
      <c r="A233" s="347">
        <f t="shared" ca="1" si="93"/>
        <v>0.1</v>
      </c>
      <c r="B233" s="304">
        <f t="shared" ca="1" si="94"/>
        <v>18.499999999999975</v>
      </c>
      <c r="D233" s="306">
        <f t="shared" ca="1" si="95"/>
        <v>-0.2200384814756017</v>
      </c>
      <c r="E233" s="307">
        <f t="shared" ca="1" si="96"/>
        <v>-9.2943706127407957</v>
      </c>
      <c r="F233" s="304">
        <f t="shared" ca="1" si="97"/>
        <v>9.296974885429659</v>
      </c>
      <c r="G233" s="306">
        <f t="shared" ca="1" si="98"/>
        <v>11.475502484365556</v>
      </c>
      <c r="H233" s="307">
        <f t="shared" ca="1" si="99"/>
        <v>-27.872234091528693</v>
      </c>
      <c r="I233" s="304">
        <f t="shared" ca="1" si="100"/>
        <v>30.142139780076235</v>
      </c>
      <c r="J233" s="306">
        <f t="shared" ca="1" si="101"/>
        <v>255.44789816499281</v>
      </c>
      <c r="K233" s="307">
        <f t="shared" ca="1" si="102"/>
        <v>1241.2381526614956</v>
      </c>
      <c r="L233" s="304">
        <f t="shared" ca="1" si="87"/>
        <v>1267.2512695986677</v>
      </c>
      <c r="M233" s="306">
        <f t="shared" ca="1" si="103"/>
        <v>-1.1802291570436427</v>
      </c>
      <c r="N233" s="304">
        <f t="shared" ca="1" si="104"/>
        <v>-67.622149556883571</v>
      </c>
      <c r="P233" s="310">
        <f t="shared" ca="1" si="105"/>
        <v>23</v>
      </c>
      <c r="Q233" s="304">
        <f t="shared" ca="1" si="106"/>
        <v>0</v>
      </c>
      <c r="R233" s="306">
        <f t="shared" ca="1" si="107"/>
        <v>0</v>
      </c>
      <c r="S233" s="307">
        <f t="shared" ca="1" si="108"/>
        <v>5.083000000000002</v>
      </c>
      <c r="T233" s="304">
        <f t="shared" ca="1" si="88"/>
        <v>49.86423000000002</v>
      </c>
      <c r="U233" s="311">
        <f t="shared" ca="1" si="89"/>
        <v>0</v>
      </c>
      <c r="V233" s="306">
        <f t="shared" ca="1" si="90"/>
        <v>1.0818335116736297</v>
      </c>
      <c r="W233" s="304">
        <f t="shared" ca="1" si="91"/>
        <v>3.0179499129748146</v>
      </c>
      <c r="Y233" s="314" t="str">
        <f t="shared" ca="1" si="109"/>
        <v/>
      </c>
      <c r="Z233" s="315" t="str">
        <f t="shared" ca="1" si="110"/>
        <v/>
      </c>
      <c r="AA233" s="316" t="str">
        <f t="shared" ca="1" si="111"/>
        <v/>
      </c>
      <c r="AC233" s="310" t="e">
        <f t="shared" ca="1" si="112"/>
        <v>#N/A</v>
      </c>
      <c r="AD233" s="323" t="e">
        <f t="shared" ca="1" si="113"/>
        <v>#N/A</v>
      </c>
      <c r="AE233" s="324" t="e">
        <f t="shared" ca="1" si="92"/>
        <v>#N/A</v>
      </c>
      <c r="AG233" s="306">
        <f t="shared" ca="1" si="114"/>
        <v>8.4621763113639723</v>
      </c>
      <c r="AH233" s="304">
        <f t="shared" ca="1" si="115"/>
        <v>-0.56061626656331742</v>
      </c>
    </row>
    <row r="234" spans="1:34" x14ac:dyDescent="0.2">
      <c r="A234" s="347">
        <f t="shared" ca="1" si="93"/>
        <v>0.1</v>
      </c>
      <c r="B234" s="304">
        <f t="shared" ca="1" si="94"/>
        <v>18.599999999999977</v>
      </c>
      <c r="D234" s="306">
        <f t="shared" ca="1" si="95"/>
        <v>-0.22604221270914659</v>
      </c>
      <c r="E234" s="307">
        <f t="shared" ca="1" si="96"/>
        <v>-9.260978161890506</v>
      </c>
      <c r="F234" s="304">
        <f t="shared" ca="1" si="97"/>
        <v>9.2637363734585687</v>
      </c>
      <c r="G234" s="306">
        <f t="shared" ca="1" si="98"/>
        <v>11.452898263094642</v>
      </c>
      <c r="H234" s="307">
        <f t="shared" ca="1" si="99"/>
        <v>-28.798331907717742</v>
      </c>
      <c r="I234" s="304">
        <f t="shared" ca="1" si="100"/>
        <v>30.992140927852503</v>
      </c>
      <c r="J234" s="306">
        <f t="shared" ca="1" si="101"/>
        <v>256.5943182023658</v>
      </c>
      <c r="K234" s="307">
        <f t="shared" ca="1" si="102"/>
        <v>1238.4046243615333</v>
      </c>
      <c r="L234" s="304">
        <f t="shared" ca="1" si="87"/>
        <v>1264.7081314571228</v>
      </c>
      <c r="M234" s="306">
        <f t="shared" ca="1" si="103"/>
        <v>-1.192280226042602</v>
      </c>
      <c r="N234" s="304">
        <f t="shared" ca="1" si="104"/>
        <v>-68.312624949144876</v>
      </c>
      <c r="P234" s="310">
        <f t="shared" ca="1" si="105"/>
        <v>23</v>
      </c>
      <c r="Q234" s="304">
        <f t="shared" ca="1" si="106"/>
        <v>0</v>
      </c>
      <c r="R234" s="306">
        <f t="shared" ca="1" si="107"/>
        <v>0</v>
      </c>
      <c r="S234" s="307">
        <f t="shared" ca="1" si="108"/>
        <v>5.083000000000002</v>
      </c>
      <c r="T234" s="304">
        <f t="shared" ca="1" si="88"/>
        <v>49.86423000000002</v>
      </c>
      <c r="U234" s="311">
        <f t="shared" ca="1" si="89"/>
        <v>0</v>
      </c>
      <c r="V234" s="306">
        <f t="shared" ca="1" si="90"/>
        <v>1.0821412785776998</v>
      </c>
      <c r="W234" s="304">
        <f t="shared" ca="1" si="91"/>
        <v>3.1914684724493272</v>
      </c>
      <c r="Y234" s="314" t="str">
        <f t="shared" ca="1" si="109"/>
        <v/>
      </c>
      <c r="Z234" s="315" t="str">
        <f t="shared" ca="1" si="110"/>
        <v/>
      </c>
      <c r="AA234" s="316" t="str">
        <f t="shared" ca="1" si="111"/>
        <v/>
      </c>
      <c r="AC234" s="310" t="e">
        <f t="shared" ca="1" si="112"/>
        <v>#N/A</v>
      </c>
      <c r="AD234" s="323" t="e">
        <f t="shared" ca="1" si="113"/>
        <v>#N/A</v>
      </c>
      <c r="AE234" s="324" t="e">
        <f t="shared" ca="1" si="92"/>
        <v>#N/A</v>
      </c>
      <c r="AG234" s="306">
        <f t="shared" ca="1" si="114"/>
        <v>8.4775070759951756</v>
      </c>
      <c r="AH234" s="304">
        <f t="shared" ca="1" si="115"/>
        <v>-0.59373399822443707</v>
      </c>
    </row>
    <row r="235" spans="1:34" x14ac:dyDescent="0.2">
      <c r="A235" s="347">
        <f t="shared" ca="1" si="93"/>
        <v>0.1</v>
      </c>
      <c r="B235" s="304">
        <f t="shared" ca="1" si="94"/>
        <v>18.699999999999978</v>
      </c>
      <c r="D235" s="306">
        <f t="shared" ca="1" si="95"/>
        <v>-0.23202472866971594</v>
      </c>
      <c r="E235" s="307">
        <f t="shared" ca="1" si="96"/>
        <v>-9.2265734302765789</v>
      </c>
      <c r="F235" s="304">
        <f t="shared" ca="1" si="97"/>
        <v>9.2294903834935536</v>
      </c>
      <c r="G235" s="306">
        <f t="shared" ca="1" si="98"/>
        <v>11.429695790227671</v>
      </c>
      <c r="H235" s="307">
        <f t="shared" ca="1" si="99"/>
        <v>-29.720989250745401</v>
      </c>
      <c r="I235" s="304">
        <f t="shared" ca="1" si="100"/>
        <v>31.842976429662976</v>
      </c>
      <c r="J235" s="306">
        <f t="shared" ca="1" si="101"/>
        <v>257.73844790503193</v>
      </c>
      <c r="K235" s="307">
        <f t="shared" ca="1" si="102"/>
        <v>1235.47865830361</v>
      </c>
      <c r="L235" s="304">
        <f t="shared" ca="1" si="87"/>
        <v>1262.0763141158236</v>
      </c>
      <c r="M235" s="306">
        <f t="shared" ca="1" si="103"/>
        <v>-1.2036651086956629</v>
      </c>
      <c r="N235" s="304">
        <f t="shared" ca="1" si="104"/>
        <v>-68.964930675416966</v>
      </c>
      <c r="P235" s="310">
        <f t="shared" ca="1" si="105"/>
        <v>23</v>
      </c>
      <c r="Q235" s="304">
        <f t="shared" ca="1" si="106"/>
        <v>0</v>
      </c>
      <c r="R235" s="306">
        <f t="shared" ca="1" si="107"/>
        <v>0</v>
      </c>
      <c r="S235" s="307">
        <f t="shared" ca="1" si="108"/>
        <v>5.083000000000002</v>
      </c>
      <c r="T235" s="304">
        <f t="shared" ca="1" si="88"/>
        <v>49.86423000000002</v>
      </c>
      <c r="U235" s="311">
        <f t="shared" ca="1" si="89"/>
        <v>0</v>
      </c>
      <c r="V235" s="306">
        <f t="shared" ca="1" si="90"/>
        <v>1.0824591719099188</v>
      </c>
      <c r="W235" s="304">
        <f t="shared" ca="1" si="91"/>
        <v>3.3700960123526253</v>
      </c>
      <c r="Y235" s="314" t="str">
        <f t="shared" ca="1" si="109"/>
        <v/>
      </c>
      <c r="Z235" s="315" t="str">
        <f t="shared" ca="1" si="110"/>
        <v/>
      </c>
      <c r="AA235" s="316" t="str">
        <f t="shared" ca="1" si="111"/>
        <v/>
      </c>
      <c r="AC235" s="310" t="e">
        <f t="shared" ca="1" si="112"/>
        <v>#N/A</v>
      </c>
      <c r="AD235" s="323" t="e">
        <f t="shared" ca="1" si="113"/>
        <v>#N/A</v>
      </c>
      <c r="AE235" s="324" t="e">
        <f t="shared" ca="1" si="92"/>
        <v>#N/A</v>
      </c>
      <c r="AG235" s="306">
        <f t="shared" ca="1" si="114"/>
        <v>8.4877185160078508</v>
      </c>
      <c r="AH235" s="304">
        <f t="shared" ca="1" si="115"/>
        <v>-0.62787103530382171</v>
      </c>
    </row>
    <row r="236" spans="1:34" x14ac:dyDescent="0.2">
      <c r="A236" s="347">
        <f t="shared" ca="1" si="93"/>
        <v>0.1</v>
      </c>
      <c r="B236" s="304">
        <f t="shared" ca="1" si="94"/>
        <v>18.799999999999979</v>
      </c>
      <c r="D236" s="306">
        <f t="shared" ca="1" si="95"/>
        <v>-0.23798149053224404</v>
      </c>
      <c r="E236" s="307">
        <f t="shared" ca="1" si="96"/>
        <v>-9.1911694158970878</v>
      </c>
      <c r="F236" s="304">
        <f t="shared" ca="1" si="97"/>
        <v>9.1942498563807789</v>
      </c>
      <c r="G236" s="306">
        <f t="shared" ca="1" si="98"/>
        <v>11.405897641174446</v>
      </c>
      <c r="H236" s="307">
        <f t="shared" ca="1" si="99"/>
        <v>-30.640106192335111</v>
      </c>
      <c r="I236" s="304">
        <f t="shared" ca="1" si="100"/>
        <v>32.694198391741025</v>
      </c>
      <c r="J236" s="306">
        <f t="shared" ca="1" si="101"/>
        <v>258.88022757660201</v>
      </c>
      <c r="K236" s="307">
        <f t="shared" ca="1" si="102"/>
        <v>1232.4606035314559</v>
      </c>
      <c r="L236" s="304">
        <f t="shared" ca="1" si="87"/>
        <v>1259.356228986554</v>
      </c>
      <c r="M236" s="306">
        <f t="shared" ca="1" si="103"/>
        <v>-1.2144354068535466</v>
      </c>
      <c r="N236" s="304">
        <f t="shared" ca="1" si="104"/>
        <v>-69.582023303961222</v>
      </c>
      <c r="P236" s="310">
        <f t="shared" ca="1" si="105"/>
        <v>23</v>
      </c>
      <c r="Q236" s="304">
        <f t="shared" ca="1" si="106"/>
        <v>0</v>
      </c>
      <c r="R236" s="306">
        <f t="shared" ca="1" si="107"/>
        <v>0</v>
      </c>
      <c r="S236" s="307">
        <f t="shared" ca="1" si="108"/>
        <v>5.083000000000002</v>
      </c>
      <c r="T236" s="304">
        <f t="shared" ca="1" si="88"/>
        <v>49.86423000000002</v>
      </c>
      <c r="U236" s="311">
        <f t="shared" ca="1" si="89"/>
        <v>0</v>
      </c>
      <c r="V236" s="306">
        <f t="shared" ca="1" si="90"/>
        <v>1.0827871620706151</v>
      </c>
      <c r="W236" s="304">
        <f t="shared" ca="1" si="91"/>
        <v>3.553758600307094</v>
      </c>
      <c r="Y236" s="314" t="str">
        <f t="shared" ca="1" si="109"/>
        <v/>
      </c>
      <c r="Z236" s="315" t="str">
        <f t="shared" ca="1" si="110"/>
        <v/>
      </c>
      <c r="AA236" s="316" t="str">
        <f t="shared" ca="1" si="111"/>
        <v/>
      </c>
      <c r="AC236" s="310" t="e">
        <f t="shared" ca="1" si="112"/>
        <v>#N/A</v>
      </c>
      <c r="AD236" s="323" t="e">
        <f t="shared" ca="1" si="113"/>
        <v>#N/A</v>
      </c>
      <c r="AE236" s="324" t="e">
        <f t="shared" ca="1" si="92"/>
        <v>#N/A</v>
      </c>
      <c r="AG236" s="306">
        <f t="shared" ca="1" si="114"/>
        <v>8.4932572797822221</v>
      </c>
      <c r="AH236" s="304">
        <f t="shared" ca="1" si="115"/>
        <v>-0.66301318362239303</v>
      </c>
    </row>
    <row r="237" spans="1:34" x14ac:dyDescent="0.2">
      <c r="A237" s="347">
        <f t="shared" ca="1" si="93"/>
        <v>0.1</v>
      </c>
      <c r="B237" s="304">
        <f t="shared" ca="1" si="94"/>
        <v>18.899999999999981</v>
      </c>
      <c r="D237" s="306">
        <f t="shared" ca="1" si="95"/>
        <v>-0.24390830614719061</v>
      </c>
      <c r="E237" s="307">
        <f t="shared" ca="1" si="96"/>
        <v>-9.1547796362327354</v>
      </c>
      <c r="F237" s="304">
        <f t="shared" ca="1" si="97"/>
        <v>9.1580282512006459</v>
      </c>
      <c r="G237" s="306">
        <f t="shared" ca="1" si="98"/>
        <v>11.381506810559728</v>
      </c>
      <c r="H237" s="307">
        <f t="shared" ca="1" si="99"/>
        <v>-31.555584155958385</v>
      </c>
      <c r="I237" s="304">
        <f t="shared" ca="1" si="100"/>
        <v>33.545395938974835</v>
      </c>
      <c r="J237" s="306">
        <f t="shared" ca="1" si="101"/>
        <v>260.01959779918872</v>
      </c>
      <c r="K237" s="307">
        <f t="shared" ca="1" si="102"/>
        <v>1229.3508190140412</v>
      </c>
      <c r="L237" s="304">
        <f t="shared" ca="1" si="87"/>
        <v>1256.5482988927031</v>
      </c>
      <c r="M237" s="306">
        <f t="shared" ca="1" si="103"/>
        <v>-1.2246378080015112</v>
      </c>
      <c r="N237" s="304">
        <f t="shared" ca="1" si="104"/>
        <v>-70.166577830639028</v>
      </c>
      <c r="P237" s="310">
        <f t="shared" ca="1" si="105"/>
        <v>23</v>
      </c>
      <c r="Q237" s="304">
        <f t="shared" ca="1" si="106"/>
        <v>0</v>
      </c>
      <c r="R237" s="306">
        <f t="shared" ca="1" si="107"/>
        <v>0</v>
      </c>
      <c r="S237" s="307">
        <f t="shared" ca="1" si="108"/>
        <v>5.083000000000002</v>
      </c>
      <c r="T237" s="304">
        <f t="shared" ca="1" si="88"/>
        <v>49.86423000000002</v>
      </c>
      <c r="U237" s="311">
        <f t="shared" ca="1" si="89"/>
        <v>0</v>
      </c>
      <c r="V237" s="306">
        <f t="shared" ca="1" si="90"/>
        <v>1.0831252186059883</v>
      </c>
      <c r="W237" s="304">
        <f t="shared" ca="1" si="91"/>
        <v>3.7423805788221904</v>
      </c>
      <c r="Y237" s="314" t="str">
        <f t="shared" ca="1" si="109"/>
        <v/>
      </c>
      <c r="Z237" s="315" t="str">
        <f t="shared" ca="1" si="110"/>
        <v/>
      </c>
      <c r="AA237" s="316" t="str">
        <f t="shared" ca="1" si="111"/>
        <v/>
      </c>
      <c r="AC237" s="310" t="e">
        <f t="shared" ca="1" si="112"/>
        <v>#N/A</v>
      </c>
      <c r="AD237" s="323" t="e">
        <f t="shared" ca="1" si="113"/>
        <v>#N/A</v>
      </c>
      <c r="AE237" s="324" t="e">
        <f t="shared" ca="1" si="92"/>
        <v>#N/A</v>
      </c>
      <c r="AG237" s="306">
        <f t="shared" ca="1" si="114"/>
        <v>8.4945170919990183</v>
      </c>
      <c r="AH237" s="304">
        <f t="shared" ca="1" si="115"/>
        <v>-0.69914589815209383</v>
      </c>
    </row>
    <row r="238" spans="1:34" x14ac:dyDescent="0.2">
      <c r="A238" s="347">
        <f t="shared" ca="1" si="93"/>
        <v>0.1</v>
      </c>
      <c r="B238" s="304">
        <f t="shared" ca="1" si="94"/>
        <v>18.999999999999982</v>
      </c>
      <c r="D238" s="306">
        <f t="shared" ca="1" si="95"/>
        <v>-0.24980129261637368</v>
      </c>
      <c r="E238" s="307">
        <f t="shared" ca="1" si="96"/>
        <v>-9.1174180912399336</v>
      </c>
      <c r="F238" s="304">
        <f t="shared" ca="1" si="97"/>
        <v>9.1208395083052558</v>
      </c>
      <c r="G238" s="306">
        <f t="shared" ca="1" si="98"/>
        <v>11.356526681298091</v>
      </c>
      <c r="H238" s="307">
        <f t="shared" ca="1" si="99"/>
        <v>-32.467325965082381</v>
      </c>
      <c r="I238" s="304">
        <f t="shared" ca="1" si="100"/>
        <v>34.396190974960412</v>
      </c>
      <c r="J238" s="306">
        <f t="shared" ca="1" si="101"/>
        <v>261.15649947378159</v>
      </c>
      <c r="K238" s="307">
        <f t="shared" ca="1" si="102"/>
        <v>1226.1496735079893</v>
      </c>
      <c r="L238" s="304">
        <f t="shared" ca="1" si="87"/>
        <v>1253.652957983647</v>
      </c>
      <c r="M238" s="306">
        <f t="shared" ca="1" si="103"/>
        <v>-1.2343146193419912</v>
      </c>
      <c r="N238" s="304">
        <f t="shared" ca="1" si="104"/>
        <v>-70.721018279592869</v>
      </c>
      <c r="P238" s="310">
        <f t="shared" ca="1" si="105"/>
        <v>23</v>
      </c>
      <c r="Q238" s="304">
        <f t="shared" ca="1" si="106"/>
        <v>0</v>
      </c>
      <c r="R238" s="306">
        <f t="shared" ca="1" si="107"/>
        <v>0</v>
      </c>
      <c r="S238" s="307">
        <f t="shared" ca="1" si="108"/>
        <v>5.083000000000002</v>
      </c>
      <c r="T238" s="304">
        <f t="shared" ca="1" si="88"/>
        <v>49.86423000000002</v>
      </c>
      <c r="U238" s="311">
        <f t="shared" ca="1" si="89"/>
        <v>0</v>
      </c>
      <c r="V238" s="306">
        <f t="shared" ca="1" si="90"/>
        <v>1.0834733102186735</v>
      </c>
      <c r="W238" s="304">
        <f t="shared" ca="1" si="91"/>
        <v>3.9358846249905532</v>
      </c>
      <c r="Y238" s="314" t="str">
        <f t="shared" ca="1" si="109"/>
        <v/>
      </c>
      <c r="Z238" s="315" t="str">
        <f t="shared" ca="1" si="110"/>
        <v/>
      </c>
      <c r="AA238" s="316" t="str">
        <f t="shared" ca="1" si="111"/>
        <v/>
      </c>
      <c r="AC238" s="310">
        <f t="shared" ca="1" si="112"/>
        <v>18.999999999999982</v>
      </c>
      <c r="AD238" s="323">
        <f t="shared" ca="1" si="113"/>
        <v>261.15649947378159</v>
      </c>
      <c r="AE238" s="324" t="e">
        <f t="shared" ca="1" si="92"/>
        <v>#N/A</v>
      </c>
      <c r="AG238" s="306">
        <f t="shared" ca="1" si="114"/>
        <v>8.4918460723550719</v>
      </c>
      <c r="AH238" s="304">
        <f t="shared" ca="1" si="115"/>
        <v>-0.736254294476134</v>
      </c>
    </row>
    <row r="239" spans="1:34" x14ac:dyDescent="0.2">
      <c r="A239" s="347">
        <f t="shared" ca="1" si="93"/>
        <v>0.1</v>
      </c>
      <c r="B239" s="304">
        <f t="shared" ca="1" si="94"/>
        <v>19.099999999999984</v>
      </c>
      <c r="D239" s="306">
        <f t="shared" ca="1" si="95"/>
        <v>-0.25565684406580241</v>
      </c>
      <c r="E239" s="307">
        <f t="shared" ca="1" si="96"/>
        <v>-9.0790992303872393</v>
      </c>
      <c r="F239" s="304">
        <f t="shared" ca="1" si="97"/>
        <v>9.082698016401066</v>
      </c>
      <c r="G239" s="306">
        <f t="shared" ca="1" si="98"/>
        <v>11.330960996891511</v>
      </c>
      <c r="H239" s="307">
        <f t="shared" ca="1" si="99"/>
        <v>-33.375235888121104</v>
      </c>
      <c r="I239" s="304">
        <f t="shared" ca="1" si="100"/>
        <v>35.246234518041831</v>
      </c>
      <c r="J239" s="306">
        <f t="shared" ca="1" si="101"/>
        <v>262.29087385769105</v>
      </c>
      <c r="K239" s="307">
        <f t="shared" ca="1" si="102"/>
        <v>1222.857545415329</v>
      </c>
      <c r="L239" s="304">
        <f t="shared" ca="1" si="87"/>
        <v>1250.6706516458419</v>
      </c>
      <c r="M239" s="306">
        <f t="shared" ca="1" si="103"/>
        <v>-1.243504239642943</v>
      </c>
      <c r="N239" s="304">
        <f t="shared" ca="1" si="104"/>
        <v>-71.247544738165146</v>
      </c>
      <c r="P239" s="310">
        <f t="shared" ca="1" si="105"/>
        <v>23</v>
      </c>
      <c r="Q239" s="304">
        <f t="shared" ca="1" si="106"/>
        <v>0</v>
      </c>
      <c r="R239" s="306">
        <f t="shared" ca="1" si="107"/>
        <v>0</v>
      </c>
      <c r="S239" s="307">
        <f t="shared" ca="1" si="108"/>
        <v>5.083000000000002</v>
      </c>
      <c r="T239" s="304">
        <f t="shared" ca="1" si="88"/>
        <v>49.86423000000002</v>
      </c>
      <c r="U239" s="311">
        <f t="shared" ca="1" si="89"/>
        <v>0</v>
      </c>
      <c r="V239" s="306">
        <f t="shared" ca="1" si="90"/>
        <v>1.0838314047787234</v>
      </c>
      <c r="W239" s="304">
        <f t="shared" ca="1" si="91"/>
        <v>4.1341918114859411</v>
      </c>
      <c r="Y239" s="314" t="str">
        <f t="shared" ca="1" si="109"/>
        <v/>
      </c>
      <c r="Z239" s="315" t="str">
        <f t="shared" ca="1" si="110"/>
        <v/>
      </c>
      <c r="AA239" s="316" t="str">
        <f t="shared" ca="1" si="111"/>
        <v/>
      </c>
      <c r="AC239" s="310" t="e">
        <f t="shared" ca="1" si="112"/>
        <v>#N/A</v>
      </c>
      <c r="AD239" s="323" t="e">
        <f t="shared" ca="1" si="113"/>
        <v>#N/A</v>
      </c>
      <c r="AE239" s="324" t="e">
        <f t="shared" ca="1" si="92"/>
        <v>#N/A</v>
      </c>
      <c r="AG239" s="306">
        <f t="shared" ca="1" si="114"/>
        <v>8.4855529678822883</v>
      </c>
      <c r="AH239" s="304">
        <f t="shared" ca="1" si="115"/>
        <v>-0.77432316053325823</v>
      </c>
    </row>
    <row r="240" spans="1:34" x14ac:dyDescent="0.2">
      <c r="A240" s="347">
        <f t="shared" ca="1" si="93"/>
        <v>0.1</v>
      </c>
      <c r="B240" s="304">
        <f t="shared" ca="1" si="94"/>
        <v>19.199999999999985</v>
      </c>
      <c r="D240" s="306">
        <f t="shared" ca="1" si="95"/>
        <v>-0.26147160383968232</v>
      </c>
      <c r="E240" s="307">
        <f t="shared" ca="1" si="96"/>
        <v>-9.039837922962688</v>
      </c>
      <c r="F240" s="304">
        <f t="shared" ca="1" si="97"/>
        <v>9.0436185829041271</v>
      </c>
      <c r="G240" s="306">
        <f t="shared" ca="1" si="98"/>
        <v>11.304813836507543</v>
      </c>
      <c r="H240" s="307">
        <f t="shared" ca="1" si="99"/>
        <v>-34.27921968041737</v>
      </c>
      <c r="I240" s="304">
        <f t="shared" ca="1" si="100"/>
        <v>36.095203528674084</v>
      </c>
      <c r="J240" s="306">
        <f t="shared" ca="1" si="101"/>
        <v>263.42266259936099</v>
      </c>
      <c r="K240" s="307">
        <f t="shared" ca="1" si="102"/>
        <v>1219.474822636902</v>
      </c>
      <c r="L240" s="304">
        <f t="shared" ca="1" si="87"/>
        <v>1247.6018364110564</v>
      </c>
      <c r="M240" s="306">
        <f t="shared" ca="1" si="103"/>
        <v>-1.2522415760272725</v>
      </c>
      <c r="N240" s="304">
        <f t="shared" ca="1" si="104"/>
        <v>-71.748157237173317</v>
      </c>
      <c r="P240" s="310">
        <f t="shared" ca="1" si="105"/>
        <v>23</v>
      </c>
      <c r="Q240" s="304">
        <f t="shared" ca="1" si="106"/>
        <v>0</v>
      </c>
      <c r="R240" s="306">
        <f t="shared" ca="1" si="107"/>
        <v>0</v>
      </c>
      <c r="S240" s="307">
        <f t="shared" ca="1" si="108"/>
        <v>5.083000000000002</v>
      </c>
      <c r="T240" s="304">
        <f t="shared" ca="1" si="88"/>
        <v>49.86423000000002</v>
      </c>
      <c r="U240" s="311">
        <f t="shared" ca="1" si="89"/>
        <v>0</v>
      </c>
      <c r="V240" s="306">
        <f t="shared" ca="1" si="90"/>
        <v>1.0841994693349755</v>
      </c>
      <c r="W240" s="304">
        <f t="shared" ca="1" si="91"/>
        <v>4.337221668730332</v>
      </c>
      <c r="Y240" s="314" t="str">
        <f t="shared" ca="1" si="109"/>
        <v/>
      </c>
      <c r="Z240" s="315" t="str">
        <f t="shared" ca="1" si="110"/>
        <v/>
      </c>
      <c r="AA240" s="316" t="str">
        <f t="shared" ca="1" si="111"/>
        <v/>
      </c>
      <c r="AC240" s="310" t="e">
        <f t="shared" ca="1" si="112"/>
        <v>#N/A</v>
      </c>
      <c r="AD240" s="323" t="e">
        <f t="shared" ca="1" si="113"/>
        <v>#N/A</v>
      </c>
      <c r="AE240" s="324" t="e">
        <f t="shared" ca="1" si="92"/>
        <v>#N/A</v>
      </c>
      <c r="AG240" s="306">
        <f t="shared" ca="1" si="114"/>
        <v>8.4759124658107616</v>
      </c>
      <c r="AH240" s="304">
        <f t="shared" ca="1" si="115"/>
        <v>-0.81333696861812699</v>
      </c>
    </row>
    <row r="241" spans="1:34" x14ac:dyDescent="0.2">
      <c r="A241" s="347">
        <f t="shared" ca="1" si="93"/>
        <v>0.1</v>
      </c>
      <c r="B241" s="304">
        <f t="shared" ca="1" si="94"/>
        <v>19.299999999999986</v>
      </c>
      <c r="D241" s="306">
        <f t="shared" ca="1" si="95"/>
        <v>-0.26724244045953505</v>
      </c>
      <c r="E241" s="307">
        <f t="shared" ca="1" si="96"/>
        <v>-8.9996494310362412</v>
      </c>
      <c r="F241" s="304">
        <f t="shared" ca="1" si="97"/>
        <v>9.0036164069519149</v>
      </c>
      <c r="G241" s="306">
        <f t="shared" ca="1" si="98"/>
        <v>11.27808959246159</v>
      </c>
      <c r="H241" s="307">
        <f t="shared" ca="1" si="99"/>
        <v>-35.179184623520996</v>
      </c>
      <c r="I241" s="304">
        <f t="shared" ca="1" si="100"/>
        <v>36.942798156492778</v>
      </c>
      <c r="J241" s="306">
        <f t="shared" ca="1" si="101"/>
        <v>264.55180777080943</v>
      </c>
      <c r="K241" s="307">
        <f t="shared" ca="1" si="102"/>
        <v>1216.0019024217052</v>
      </c>
      <c r="L241" s="304">
        <f t="shared" ca="1" si="87"/>
        <v>1244.4469798621431</v>
      </c>
      <c r="M241" s="306">
        <f t="shared" ca="1" si="103"/>
        <v>-1.2605584122037476</v>
      </c>
      <c r="N241" s="304">
        <f t="shared" ca="1" si="104"/>
        <v>-72.224676848987073</v>
      </c>
      <c r="P241" s="310">
        <f t="shared" ca="1" si="105"/>
        <v>23</v>
      </c>
      <c r="Q241" s="304">
        <f t="shared" ca="1" si="106"/>
        <v>0</v>
      </c>
      <c r="R241" s="306">
        <f t="shared" ca="1" si="107"/>
        <v>0</v>
      </c>
      <c r="S241" s="307">
        <f t="shared" ca="1" si="108"/>
        <v>5.083000000000002</v>
      </c>
      <c r="T241" s="304">
        <f t="shared" ca="1" si="88"/>
        <v>49.86423000000002</v>
      </c>
      <c r="U241" s="311">
        <f t="shared" ca="1" si="89"/>
        <v>0</v>
      </c>
      <c r="V241" s="306">
        <f t="shared" ca="1" si="90"/>
        <v>1.0845774701267767</v>
      </c>
      <c r="W241" s="304">
        <f t="shared" ca="1" si="91"/>
        <v>4.5448922481050529</v>
      </c>
      <c r="Y241" s="314" t="str">
        <f t="shared" ca="1" si="109"/>
        <v/>
      </c>
      <c r="Z241" s="315" t="str">
        <f t="shared" ca="1" si="110"/>
        <v/>
      </c>
      <c r="AA241" s="316" t="str">
        <f t="shared" ca="1" si="111"/>
        <v/>
      </c>
      <c r="AC241" s="310" t="e">
        <f t="shared" ca="1" si="112"/>
        <v>#N/A</v>
      </c>
      <c r="AD241" s="323" t="e">
        <f t="shared" ca="1" si="113"/>
        <v>#N/A</v>
      </c>
      <c r="AE241" s="324" t="e">
        <f t="shared" ca="1" si="92"/>
        <v>#N/A</v>
      </c>
      <c r="AG241" s="306">
        <f t="shared" ca="1" si="114"/>
        <v>8.4631697286857488</v>
      </c>
      <c r="AH241" s="304">
        <f t="shared" ca="1" si="115"/>
        <v>-0.8532798876117117</v>
      </c>
    </row>
    <row r="242" spans="1:34" x14ac:dyDescent="0.2">
      <c r="A242" s="347">
        <f t="shared" ca="1" si="93"/>
        <v>0.1</v>
      </c>
      <c r="B242" s="304">
        <f t="shared" ca="1" si="94"/>
        <v>19.399999999999988</v>
      </c>
      <c r="D242" s="306">
        <f t="shared" ca="1" si="95"/>
        <v>-0.27296642679375638</v>
      </c>
      <c r="E242" s="307">
        <f t="shared" ca="1" si="96"/>
        <v>-8.9585493845855808</v>
      </c>
      <c r="F242" s="304">
        <f t="shared" ca="1" si="97"/>
        <v>8.9627070545798411</v>
      </c>
      <c r="G242" s="306">
        <f t="shared" ca="1" si="98"/>
        <v>11.250792949782214</v>
      </c>
      <c r="H242" s="307">
        <f t="shared" ca="1" si="99"/>
        <v>-36.075039561979551</v>
      </c>
      <c r="I242" s="304">
        <f t="shared" ca="1" si="100"/>
        <v>37.788739346493934</v>
      </c>
      <c r="J242" s="306">
        <f t="shared" ca="1" si="101"/>
        <v>265.6782518979216</v>
      </c>
      <c r="K242" s="307">
        <f t="shared" ca="1" si="102"/>
        <v>1212.4391912124302</v>
      </c>
      <c r="L242" s="304">
        <f t="shared" ca="1" si="87"/>
        <v>1241.2065605367172</v>
      </c>
      <c r="M242" s="306">
        <f t="shared" ca="1" si="103"/>
        <v>-1.2684837339627997</v>
      </c>
      <c r="N242" s="304">
        <f t="shared" ca="1" si="104"/>
        <v>-72.678764337063939</v>
      </c>
      <c r="P242" s="310">
        <f t="shared" ca="1" si="105"/>
        <v>23</v>
      </c>
      <c r="Q242" s="304">
        <f t="shared" ca="1" si="106"/>
        <v>0</v>
      </c>
      <c r="R242" s="306">
        <f t="shared" ca="1" si="107"/>
        <v>0</v>
      </c>
      <c r="S242" s="307">
        <f t="shared" ca="1" si="108"/>
        <v>5.083000000000002</v>
      </c>
      <c r="T242" s="304">
        <f t="shared" ca="1" si="88"/>
        <v>49.86423000000002</v>
      </c>
      <c r="U242" s="311">
        <f t="shared" ca="1" si="89"/>
        <v>0</v>
      </c>
      <c r="V242" s="306">
        <f t="shared" ca="1" si="90"/>
        <v>1.0849653725960466</v>
      </c>
      <c r="W242" s="304">
        <f t="shared" ca="1" si="91"/>
        <v>4.7571201860871275</v>
      </c>
      <c r="Y242" s="314" t="str">
        <f t="shared" ca="1" si="109"/>
        <v/>
      </c>
      <c r="Z242" s="315" t="str">
        <f t="shared" ca="1" si="110"/>
        <v/>
      </c>
      <c r="AA242" s="316" t="str">
        <f t="shared" ca="1" si="111"/>
        <v/>
      </c>
      <c r="AC242" s="310" t="e">
        <f t="shared" ca="1" si="112"/>
        <v>#N/A</v>
      </c>
      <c r="AD242" s="323" t="e">
        <f t="shared" ca="1" si="113"/>
        <v>#N/A</v>
      </c>
      <c r="AE242" s="324" t="e">
        <f t="shared" ca="1" si="92"/>
        <v>#N/A</v>
      </c>
      <c r="AG242" s="306">
        <f t="shared" ca="1" si="114"/>
        <v>8.4475442715566036</v>
      </c>
      <c r="AH242" s="304">
        <f t="shared" ca="1" si="115"/>
        <v>-0.89413579541708654</v>
      </c>
    </row>
    <row r="243" spans="1:34" x14ac:dyDescent="0.2">
      <c r="A243" s="347">
        <f t="shared" ca="1" si="93"/>
        <v>0.1</v>
      </c>
      <c r="B243" s="304">
        <f t="shared" ca="1" si="94"/>
        <v>19.499999999999989</v>
      </c>
      <c r="D243" s="306">
        <f t="shared" ca="1" si="95"/>
        <v>-0.2786408219685132</v>
      </c>
      <c r="E243" s="307">
        <f t="shared" ca="1" si="96"/>
        <v>-8.9165537583916539</v>
      </c>
      <c r="F243" s="304">
        <f t="shared" ca="1" si="97"/>
        <v>8.9209064356687211</v>
      </c>
      <c r="G243" s="306">
        <f t="shared" ca="1" si="98"/>
        <v>11.222928867585363</v>
      </c>
      <c r="H243" s="307">
        <f t="shared" ca="1" si="99"/>
        <v>-36.966694937818716</v>
      </c>
      <c r="I243" s="304">
        <f t="shared" ca="1" si="100"/>
        <v>38.632766753012042</v>
      </c>
      <c r="J243" s="306">
        <f t="shared" ca="1" si="101"/>
        <v>266.80193798878997</v>
      </c>
      <c r="K243" s="307">
        <f t="shared" ca="1" si="102"/>
        <v>1208.7871044874403</v>
      </c>
      <c r="L243" s="304">
        <f t="shared" ca="1" si="87"/>
        <v>1237.8810678290963</v>
      </c>
      <c r="M243" s="306">
        <f t="shared" ca="1" si="103"/>
        <v>-1.2760440171124146</v>
      </c>
      <c r="N243" s="304">
        <f t="shared" ca="1" si="104"/>
        <v>-73.111936653460745</v>
      </c>
      <c r="P243" s="310">
        <f t="shared" ca="1" si="105"/>
        <v>23</v>
      </c>
      <c r="Q243" s="304">
        <f t="shared" ca="1" si="106"/>
        <v>0</v>
      </c>
      <c r="R243" s="306">
        <f t="shared" ca="1" si="107"/>
        <v>0</v>
      </c>
      <c r="S243" s="307">
        <f t="shared" ca="1" si="108"/>
        <v>5.083000000000002</v>
      </c>
      <c r="T243" s="304">
        <f t="shared" ca="1" si="88"/>
        <v>49.86423000000002</v>
      </c>
      <c r="U243" s="311">
        <f t="shared" ca="1" si="89"/>
        <v>0</v>
      </c>
      <c r="V243" s="306">
        <f t="shared" ca="1" si="90"/>
        <v>1.0853631413996505</v>
      </c>
      <c r="W243" s="304">
        <f t="shared" ca="1" si="91"/>
        <v>4.9738207691972587</v>
      </c>
      <c r="Y243" s="314" t="str">
        <f t="shared" ca="1" si="109"/>
        <v/>
      </c>
      <c r="Z243" s="315" t="str">
        <f t="shared" ca="1" si="110"/>
        <v/>
      </c>
      <c r="AA243" s="316" t="str">
        <f t="shared" ca="1" si="111"/>
        <v/>
      </c>
      <c r="AC243" s="310" t="e">
        <f t="shared" ca="1" si="112"/>
        <v>#N/A</v>
      </c>
      <c r="AD243" s="323" t="e">
        <f t="shared" ca="1" si="113"/>
        <v>#N/A</v>
      </c>
      <c r="AE243" s="324" t="e">
        <f t="shared" ca="1" si="92"/>
        <v>#N/A</v>
      </c>
      <c r="AG243" s="306">
        <f t="shared" ca="1" si="114"/>
        <v>8.4292332822879654</v>
      </c>
      <c r="AH243" s="304">
        <f t="shared" ca="1" si="115"/>
        <v>-0.93588829157724285</v>
      </c>
    </row>
    <row r="244" spans="1:34" x14ac:dyDescent="0.2">
      <c r="A244" s="347">
        <f t="shared" ca="1" si="93"/>
        <v>0.1</v>
      </c>
      <c r="B244" s="304">
        <f t="shared" ca="1" si="94"/>
        <v>19.599999999999991</v>
      </c>
      <c r="D244" s="306">
        <f t="shared" ca="1" si="95"/>
        <v>-0.28426305562293186</v>
      </c>
      <c r="E244" s="307">
        <f t="shared" ca="1" si="96"/>
        <v>-8.8736788503885453</v>
      </c>
      <c r="F244" s="304">
        <f t="shared" ca="1" si="97"/>
        <v>8.8782307823476323</v>
      </c>
      <c r="G244" s="306">
        <f t="shared" ca="1" si="98"/>
        <v>11.19450256202307</v>
      </c>
      <c r="H244" s="307">
        <f t="shared" ca="1" si="99"/>
        <v>-37.854062822857571</v>
      </c>
      <c r="I244" s="304">
        <f t="shared" ca="1" si="100"/>
        <v>39.474636918000762</v>
      </c>
      <c r="J244" s="306">
        <f t="shared" ca="1" si="101"/>
        <v>267.92280956027042</v>
      </c>
      <c r="K244" s="307">
        <f t="shared" ca="1" si="102"/>
        <v>1205.0460665994065</v>
      </c>
      <c r="L244" s="304">
        <f t="shared" ca="1" si="87"/>
        <v>1234.4710018908384</v>
      </c>
      <c r="M244" s="306">
        <f t="shared" ca="1" si="103"/>
        <v>-1.2832634824266693</v>
      </c>
      <c r="N244" s="304">
        <f t="shared" ca="1" si="104"/>
        <v>-73.525581546308644</v>
      </c>
      <c r="P244" s="310">
        <f t="shared" ca="1" si="105"/>
        <v>23</v>
      </c>
      <c r="Q244" s="304">
        <f t="shared" ca="1" si="106"/>
        <v>0</v>
      </c>
      <c r="R244" s="306">
        <f t="shared" ca="1" si="107"/>
        <v>0</v>
      </c>
      <c r="S244" s="307">
        <f t="shared" ca="1" si="108"/>
        <v>5.083000000000002</v>
      </c>
      <c r="T244" s="304">
        <f t="shared" ca="1" si="88"/>
        <v>49.86423000000002</v>
      </c>
      <c r="U244" s="311">
        <f t="shared" ca="1" si="89"/>
        <v>0</v>
      </c>
      <c r="V244" s="306">
        <f t="shared" ca="1" si="90"/>
        <v>1.0857707404220693</v>
      </c>
      <c r="W244" s="304">
        <f t="shared" ca="1" si="91"/>
        <v>5.1949079996504137</v>
      </c>
      <c r="Y244" s="314" t="str">
        <f t="shared" ca="1" si="109"/>
        <v/>
      </c>
      <c r="Z244" s="315" t="str">
        <f t="shared" ca="1" si="110"/>
        <v/>
      </c>
      <c r="AA244" s="316" t="str">
        <f t="shared" ca="1" si="111"/>
        <v/>
      </c>
      <c r="AC244" s="310" t="e">
        <f t="shared" ca="1" si="112"/>
        <v>#N/A</v>
      </c>
      <c r="AD244" s="323" t="e">
        <f t="shared" ca="1" si="113"/>
        <v>#N/A</v>
      </c>
      <c r="AE244" s="324" t="e">
        <f t="shared" ca="1" si="92"/>
        <v>#N/A</v>
      </c>
      <c r="AG244" s="306">
        <f t="shared" ca="1" si="114"/>
        <v>8.4084144700876777</v>
      </c>
      <c r="AH244" s="304">
        <f t="shared" ca="1" si="115"/>
        <v>-0.97852071005257857</v>
      </c>
    </row>
    <row r="245" spans="1:34" x14ac:dyDescent="0.2">
      <c r="A245" s="347">
        <f t="shared" ca="1" si="93"/>
        <v>0.1</v>
      </c>
      <c r="B245" s="304">
        <f t="shared" ca="1" si="94"/>
        <v>19.699999999999992</v>
      </c>
      <c r="D245" s="306">
        <f t="shared" ca="1" si="95"/>
        <v>-0.28983071417219458</v>
      </c>
      <c r="E245" s="307">
        <f t="shared" ca="1" si="96"/>
        <v>-8.8299412612144508</v>
      </c>
      <c r="F245" s="304">
        <f t="shared" ca="1" si="97"/>
        <v>8.8346966285988007</v>
      </c>
      <c r="G245" s="306">
        <f t="shared" ca="1" si="98"/>
        <v>11.165519490605851</v>
      </c>
      <c r="H245" s="307">
        <f t="shared" ca="1" si="99"/>
        <v>-38.737056948979017</v>
      </c>
      <c r="I245" s="304">
        <f t="shared" ca="1" si="100"/>
        <v>40.314121676697148</v>
      </c>
      <c r="J245" s="306">
        <f t="shared" ca="1" si="101"/>
        <v>269.04081066290189</v>
      </c>
      <c r="K245" s="307">
        <f t="shared" ca="1" si="102"/>
        <v>1201.2165106108146</v>
      </c>
      <c r="L245" s="304">
        <f t="shared" ca="1" si="87"/>
        <v>1230.9768735301946</v>
      </c>
      <c r="M245" s="306">
        <f t="shared" ca="1" si="103"/>
        <v>-1.2901643216302536</v>
      </c>
      <c r="N245" s="304">
        <f t="shared" ca="1" si="104"/>
        <v>-73.920970507772438</v>
      </c>
      <c r="P245" s="310">
        <f t="shared" ca="1" si="105"/>
        <v>23</v>
      </c>
      <c r="Q245" s="304">
        <f t="shared" ca="1" si="106"/>
        <v>0</v>
      </c>
      <c r="R245" s="306">
        <f t="shared" ca="1" si="107"/>
        <v>0</v>
      </c>
      <c r="S245" s="307">
        <f t="shared" ca="1" si="108"/>
        <v>5.083000000000002</v>
      </c>
      <c r="T245" s="304">
        <f t="shared" ca="1" si="88"/>
        <v>49.86423000000002</v>
      </c>
      <c r="U245" s="311">
        <f t="shared" ca="1" si="89"/>
        <v>0</v>
      </c>
      <c r="V245" s="306">
        <f t="shared" ca="1" si="90"/>
        <v>1.0861881327883431</v>
      </c>
      <c r="W245" s="304">
        <f t="shared" ca="1" si="91"/>
        <v>5.4202946616038616</v>
      </c>
      <c r="Y245" s="314" t="str">
        <f t="shared" ca="1" si="109"/>
        <v/>
      </c>
      <c r="Z245" s="315" t="str">
        <f t="shared" ca="1" si="110"/>
        <v/>
      </c>
      <c r="AA245" s="316" t="str">
        <f t="shared" ca="1" si="111"/>
        <v/>
      </c>
      <c r="AC245" s="310" t="e">
        <f t="shared" ca="1" si="112"/>
        <v>#N/A</v>
      </c>
      <c r="AD245" s="323" t="e">
        <f t="shared" ca="1" si="113"/>
        <v>#N/A</v>
      </c>
      <c r="AE245" s="324" t="e">
        <f t="shared" ca="1" si="92"/>
        <v>#N/A</v>
      </c>
      <c r="AG245" s="306">
        <f t="shared" ca="1" si="114"/>
        <v>8.3852485138592758</v>
      </c>
      <c r="AH245" s="304">
        <f t="shared" ca="1" si="115"/>
        <v>-1.0220161321366146</v>
      </c>
    </row>
    <row r="246" spans="1:34" x14ac:dyDescent="0.2">
      <c r="A246" s="347">
        <f t="shared" ca="1" si="93"/>
        <v>0.1</v>
      </c>
      <c r="B246" s="304">
        <f t="shared" ca="1" si="94"/>
        <v>19.799999999999994</v>
      </c>
      <c r="D246" s="306">
        <f t="shared" ca="1" si="95"/>
        <v>-0.29534152879315467</v>
      </c>
      <c r="E246" s="307">
        <f t="shared" ca="1" si="96"/>
        <v>-8.7853578747603649</v>
      </c>
      <c r="F246" s="304">
        <f t="shared" ca="1" si="97"/>
        <v>8.7903207908610383</v>
      </c>
      <c r="G246" s="306">
        <f t="shared" ca="1" si="98"/>
        <v>11.135985337726535</v>
      </c>
      <c r="H246" s="307">
        <f t="shared" ca="1" si="99"/>
        <v>-39.615592736455056</v>
      </c>
      <c r="I246" s="304">
        <f t="shared" ca="1" si="100"/>
        <v>41.151006759285131</v>
      </c>
      <c r="J246" s="306">
        <f t="shared" ca="1" si="101"/>
        <v>270.1558859043185</v>
      </c>
      <c r="K246" s="307">
        <f t="shared" ca="1" si="102"/>
        <v>1197.2988781265428</v>
      </c>
      <c r="L246" s="304">
        <f t="shared" ca="1" si="87"/>
        <v>1227.3992041107999</v>
      </c>
      <c r="M246" s="306">
        <f t="shared" ca="1" si="103"/>
        <v>-1.296766897948668</v>
      </c>
      <c r="N246" s="304">
        <f t="shared" ca="1" si="104"/>
        <v>-74.299270264730609</v>
      </c>
      <c r="P246" s="310">
        <f t="shared" ca="1" si="105"/>
        <v>23</v>
      </c>
      <c r="Q246" s="304">
        <f t="shared" ca="1" si="106"/>
        <v>0</v>
      </c>
      <c r="R246" s="306">
        <f t="shared" ca="1" si="107"/>
        <v>0</v>
      </c>
      <c r="S246" s="307">
        <f t="shared" ca="1" si="108"/>
        <v>5.083000000000002</v>
      </c>
      <c r="T246" s="304">
        <f t="shared" ca="1" si="88"/>
        <v>49.86423000000002</v>
      </c>
      <c r="U246" s="311">
        <f t="shared" ca="1" si="89"/>
        <v>0</v>
      </c>
      <c r="V246" s="306">
        <f t="shared" ca="1" si="90"/>
        <v>1.0866152808772735</v>
      </c>
      <c r="W246" s="304">
        <f t="shared" ca="1" si="91"/>
        <v>5.6498923879009393</v>
      </c>
      <c r="Y246" s="314" t="str">
        <f t="shared" ca="1" si="109"/>
        <v/>
      </c>
      <c r="Z246" s="315" t="str">
        <f t="shared" ca="1" si="110"/>
        <v/>
      </c>
      <c r="AA246" s="316" t="str">
        <f t="shared" ca="1" si="111"/>
        <v/>
      </c>
      <c r="AC246" s="310" t="e">
        <f t="shared" ca="1" si="112"/>
        <v>#N/A</v>
      </c>
      <c r="AD246" s="323" t="e">
        <f t="shared" ca="1" si="113"/>
        <v>#N/A</v>
      </c>
      <c r="AE246" s="324" t="e">
        <f t="shared" ca="1" si="92"/>
        <v>#N/A</v>
      </c>
      <c r="AG246" s="306">
        <f t="shared" ca="1" si="114"/>
        <v>8.3598811706330007</v>
      </c>
      <c r="AH246" s="304">
        <f t="shared" ca="1" si="115"/>
        <v>-1.0663573994892503</v>
      </c>
    </row>
    <row r="247" spans="1:34" x14ac:dyDescent="0.2">
      <c r="A247" s="347">
        <f t="shared" ca="1" si="93"/>
        <v>0.1</v>
      </c>
      <c r="B247" s="304">
        <f t="shared" ca="1" si="94"/>
        <v>19.899999999999995</v>
      </c>
      <c r="D247" s="306">
        <f t="shared" ca="1" si="95"/>
        <v>-0.30079336489000452</v>
      </c>
      <c r="E247" s="307">
        <f t="shared" ca="1" si="96"/>
        <v>-8.7399458395530658</v>
      </c>
      <c r="F247" s="304">
        <f t="shared" ca="1" si="97"/>
        <v>8.7451203494682002</v>
      </c>
      <c r="G247" s="306">
        <f t="shared" ca="1" si="98"/>
        <v>11.105906001237534</v>
      </c>
      <c r="H247" s="307">
        <f t="shared" ca="1" si="99"/>
        <v>-40.489587320410365</v>
      </c>
      <c r="I247" s="304">
        <f t="shared" ca="1" si="100"/>
        <v>41.985090561834681</v>
      </c>
      <c r="J247" s="306">
        <f t="shared" ca="1" si="101"/>
        <v>271.2679804712667</v>
      </c>
      <c r="K247" s="307">
        <f t="shared" ca="1" si="102"/>
        <v>1193.2936191236995</v>
      </c>
      <c r="L247" s="304">
        <f t="shared" ca="1" si="87"/>
        <v>1223.7385254499002</v>
      </c>
      <c r="M247" s="306">
        <f t="shared" ca="1" si="103"/>
        <v>-1.3030899243144927</v>
      </c>
      <c r="N247" s="304">
        <f t="shared" ca="1" si="104"/>
        <v>-74.66155298924231</v>
      </c>
      <c r="P247" s="310">
        <f t="shared" ca="1" si="105"/>
        <v>23</v>
      </c>
      <c r="Q247" s="304">
        <f t="shared" ca="1" si="106"/>
        <v>0</v>
      </c>
      <c r="R247" s="306">
        <f t="shared" ca="1" si="107"/>
        <v>0</v>
      </c>
      <c r="S247" s="307">
        <f t="shared" ca="1" si="108"/>
        <v>5.083000000000002</v>
      </c>
      <c r="T247" s="304">
        <f t="shared" ca="1" si="88"/>
        <v>49.86423000000002</v>
      </c>
      <c r="U247" s="311">
        <f t="shared" ca="1" si="89"/>
        <v>0</v>
      </c>
      <c r="V247" s="306">
        <f t="shared" ca="1" si="90"/>
        <v>1.0870521463348677</v>
      </c>
      <c r="W247" s="304">
        <f t="shared" ca="1" si="91"/>
        <v>5.8836117272119459</v>
      </c>
      <c r="Y247" s="314" t="str">
        <f t="shared" ca="1" si="109"/>
        <v/>
      </c>
      <c r="Z247" s="315" t="str">
        <f t="shared" ca="1" si="110"/>
        <v/>
      </c>
      <c r="AA247" s="316" t="str">
        <f t="shared" ca="1" si="111"/>
        <v/>
      </c>
      <c r="AC247" s="310" t="e">
        <f t="shared" ca="1" si="112"/>
        <v>#N/A</v>
      </c>
      <c r="AD247" s="323" t="e">
        <f t="shared" ca="1" si="113"/>
        <v>#N/A</v>
      </c>
      <c r="AE247" s="324" t="e">
        <f t="shared" ca="1" si="92"/>
        <v>#N/A</v>
      </c>
      <c r="AG247" s="306">
        <f t="shared" ca="1" si="114"/>
        <v>8.332445094795661</v>
      </c>
      <c r="AH247" s="304">
        <f t="shared" ca="1" si="115"/>
        <v>-1.1115271272675462</v>
      </c>
    </row>
    <row r="248" spans="1:34" x14ac:dyDescent="0.2">
      <c r="A248" s="347">
        <f t="shared" ca="1" si="93"/>
        <v>0.1</v>
      </c>
      <c r="B248" s="304">
        <f t="shared" ca="1" si="94"/>
        <v>19.999999999999996</v>
      </c>
      <c r="D248" s="306">
        <f t="shared" ca="1" si="95"/>
        <v>-0.30618421283366448</v>
      </c>
      <c r="E248" s="307">
        <f t="shared" ca="1" si="96"/>
        <v>-8.693722550841116</v>
      </c>
      <c r="F248" s="304">
        <f t="shared" ca="1" si="97"/>
        <v>8.6991126307912534</v>
      </c>
      <c r="G248" s="306">
        <f t="shared" ca="1" si="98"/>
        <v>11.075287579954168</v>
      </c>
      <c r="H248" s="307">
        <f t="shared" ca="1" si="99"/>
        <v>-41.358959575494474</v>
      </c>
      <c r="I248" s="304">
        <f t="shared" ca="1" si="100"/>
        <v>42.816183063721049</v>
      </c>
      <c r="J248" s="306">
        <f t="shared" ca="1" si="101"/>
        <v>272.37704015032631</v>
      </c>
      <c r="K248" s="307">
        <f t="shared" ca="1" si="102"/>
        <v>1189.2011917789043</v>
      </c>
      <c r="L248" s="304">
        <f t="shared" ca="1" si="87"/>
        <v>1219.995379716423</v>
      </c>
      <c r="M248" s="306">
        <f t="shared" ca="1" si="103"/>
        <v>-1.3091506219320113</v>
      </c>
      <c r="N248" s="304">
        <f t="shared" ca="1" si="104"/>
        <v>-75.008805383631113</v>
      </c>
      <c r="P248" s="310">
        <f t="shared" ca="1" si="105"/>
        <v>23</v>
      </c>
      <c r="Q248" s="304">
        <f t="shared" ca="1" si="106"/>
        <v>0</v>
      </c>
      <c r="R248" s="306">
        <f t="shared" ca="1" si="107"/>
        <v>0</v>
      </c>
      <c r="S248" s="307">
        <f t="shared" ca="1" si="108"/>
        <v>5.083000000000002</v>
      </c>
      <c r="T248" s="304">
        <f t="shared" ca="1" si="88"/>
        <v>49.86423000000002</v>
      </c>
      <c r="U248" s="311">
        <f t="shared" ca="1" si="89"/>
        <v>0</v>
      </c>
      <c r="V248" s="306">
        <f t="shared" ca="1" si="90"/>
        <v>1.087498690088009</v>
      </c>
      <c r="W248" s="304">
        <f t="shared" ca="1" si="91"/>
        <v>6.1213622114762991</v>
      </c>
      <c r="Y248" s="314" t="str">
        <f t="shared" ca="1" si="109"/>
        <v/>
      </c>
      <c r="Z248" s="315" t="str">
        <f t="shared" ca="1" si="110"/>
        <v/>
      </c>
      <c r="AA248" s="316" t="str">
        <f t="shared" ca="1" si="111"/>
        <v/>
      </c>
      <c r="AC248" s="310">
        <f t="shared" ca="1" si="112"/>
        <v>19.999999999999996</v>
      </c>
      <c r="AD248" s="323">
        <f t="shared" ca="1" si="113"/>
        <v>272.37704015032631</v>
      </c>
      <c r="AE248" s="324" t="e">
        <f t="shared" ca="1" si="92"/>
        <v>#N/A</v>
      </c>
      <c r="AG248" s="306">
        <f t="shared" ca="1" si="114"/>
        <v>8.3030614108475351</v>
      </c>
      <c r="AH248" s="304">
        <f t="shared" ca="1" si="115"/>
        <v>-1.1575077173346338</v>
      </c>
    </row>
    <row r="249" spans="1:34" x14ac:dyDescent="0.2">
      <c r="A249" s="347">
        <f t="shared" ca="1" si="93"/>
        <v>0.1</v>
      </c>
      <c r="B249" s="304">
        <f t="shared" ca="1" si="94"/>
        <v>20.099999999999998</v>
      </c>
      <c r="D249" s="306">
        <f t="shared" ca="1" si="95"/>
        <v>-0.31151217979900725</v>
      </c>
      <c r="E249" s="307">
        <f t="shared" ca="1" si="96"/>
        <v>-8.6467056332784971</v>
      </c>
      <c r="F249" s="304">
        <f t="shared" ca="1" si="97"/>
        <v>8.6523151899785304</v>
      </c>
      <c r="G249" s="306">
        <f t="shared" ca="1" si="98"/>
        <v>11.044136361974267</v>
      </c>
      <c r="H249" s="307">
        <f t="shared" ca="1" si="99"/>
        <v>-42.223630138822323</v>
      </c>
      <c r="I249" s="304">
        <f t="shared" ca="1" si="100"/>
        <v>43.644104872043684</v>
      </c>
      <c r="J249" s="306">
        <f t="shared" ca="1" si="101"/>
        <v>273.48301134742275</v>
      </c>
      <c r="K249" s="307">
        <f t="shared" ca="1" si="102"/>
        <v>1185.0220622931886</v>
      </c>
      <c r="L249" s="304">
        <f t="shared" ca="1" si="87"/>
        <v>1216.1703193291869</v>
      </c>
      <c r="M249" s="306">
        <f t="shared" ca="1" si="103"/>
        <v>-1.314964861561376</v>
      </c>
      <c r="N249" s="304">
        <f t="shared" ca="1" si="104"/>
        <v>-75.341936775471424</v>
      </c>
      <c r="P249" s="310">
        <f t="shared" ca="1" si="105"/>
        <v>23</v>
      </c>
      <c r="Q249" s="304">
        <f t="shared" ca="1" si="106"/>
        <v>0</v>
      </c>
      <c r="R249" s="306">
        <f t="shared" ca="1" si="107"/>
        <v>0</v>
      </c>
      <c r="S249" s="307">
        <f t="shared" ca="1" si="108"/>
        <v>5.083000000000002</v>
      </c>
      <c r="T249" s="304">
        <f t="shared" ca="1" si="88"/>
        <v>49.86423000000002</v>
      </c>
      <c r="U249" s="311">
        <f t="shared" ca="1" si="89"/>
        <v>0</v>
      </c>
      <c r="V249" s="306">
        <f t="shared" ca="1" si="90"/>
        <v>1.0879548723583421</v>
      </c>
      <c r="W249" s="304">
        <f t="shared" ca="1" si="91"/>
        <v>6.3630524235528672</v>
      </c>
      <c r="Y249" s="314" t="str">
        <f t="shared" ca="1" si="109"/>
        <v/>
      </c>
      <c r="Z249" s="315" t="str">
        <f t="shared" ca="1" si="110"/>
        <v/>
      </c>
      <c r="AA249" s="316" t="str">
        <f t="shared" ca="1" si="111"/>
        <v/>
      </c>
      <c r="AC249" s="310" t="e">
        <f t="shared" ca="1" si="112"/>
        <v>#N/A</v>
      </c>
      <c r="AD249" s="323" t="e">
        <f t="shared" ca="1" si="113"/>
        <v>#N/A</v>
      </c>
      <c r="AE249" s="324" t="e">
        <f t="shared" ca="1" si="92"/>
        <v>#N/A</v>
      </c>
      <c r="AG249" s="306">
        <f t="shared" ca="1" si="114"/>
        <v>8.2718410757199674</v>
      </c>
      <c r="AH249" s="304">
        <f t="shared" ca="1" si="115"/>
        <v>-1.2042813715278962</v>
      </c>
    </row>
    <row r="250" spans="1:34" x14ac:dyDescent="0.2">
      <c r="A250" s="347">
        <f t="shared" ca="1" si="93"/>
        <v>0.1</v>
      </c>
      <c r="B250" s="304">
        <f t="shared" ca="1" si="94"/>
        <v>20.2</v>
      </c>
      <c r="D250" s="306">
        <f t="shared" ca="1" si="95"/>
        <v>-0.31677548254972132</v>
      </c>
      <c r="E250" s="307">
        <f t="shared" ca="1" si="96"/>
        <v>-8.5989129241215387</v>
      </c>
      <c r="F250" s="304">
        <f t="shared" ca="1" si="97"/>
        <v>8.6047457942096717</v>
      </c>
      <c r="G250" s="306">
        <f t="shared" ca="1" si="98"/>
        <v>11.012458813719295</v>
      </c>
      <c r="H250" s="307">
        <f t="shared" ca="1" si="99"/>
        <v>-43.083521431234473</v>
      </c>
      <c r="I250" s="304">
        <f t="shared" ca="1" si="100"/>
        <v>44.468686376364928</v>
      </c>
      <c r="J250" s="306">
        <f t="shared" ca="1" si="101"/>
        <v>274.5858411062074</v>
      </c>
      <c r="K250" s="307">
        <f t="shared" ca="1" si="102"/>
        <v>1180.7567047146858</v>
      </c>
      <c r="L250" s="304">
        <f t="shared" ca="1" si="87"/>
        <v>1212.2639068555522</v>
      </c>
      <c r="M250" s="306">
        <f t="shared" ca="1" si="103"/>
        <v>-1.3205472895848531</v>
      </c>
      <c r="N250" s="304">
        <f t="shared" ca="1" si="104"/>
        <v>-75.661786340652213</v>
      </c>
      <c r="P250" s="310">
        <f t="shared" ca="1" si="105"/>
        <v>23</v>
      </c>
      <c r="Q250" s="304">
        <f t="shared" ca="1" si="106"/>
        <v>0</v>
      </c>
      <c r="R250" s="306">
        <f t="shared" ca="1" si="107"/>
        <v>0</v>
      </c>
      <c r="S250" s="307">
        <f t="shared" ca="1" si="108"/>
        <v>5.083000000000002</v>
      </c>
      <c r="T250" s="304">
        <f t="shared" ca="1" si="88"/>
        <v>49.86423000000002</v>
      </c>
      <c r="U250" s="311">
        <f t="shared" ca="1" si="89"/>
        <v>0</v>
      </c>
      <c r="V250" s="306">
        <f t="shared" ca="1" si="90"/>
        <v>1.0884206526763487</v>
      </c>
      <c r="W250" s="304">
        <f t="shared" ca="1" si="91"/>
        <v>6.6085900649875979</v>
      </c>
      <c r="Y250" s="314" t="str">
        <f t="shared" ca="1" si="109"/>
        <v/>
      </c>
      <c r="Z250" s="315" t="str">
        <f t="shared" ca="1" si="110"/>
        <v/>
      </c>
      <c r="AA250" s="316" t="str">
        <f t="shared" ca="1" si="111"/>
        <v/>
      </c>
      <c r="AC250" s="310" t="e">
        <f t="shared" ca="1" si="112"/>
        <v>#N/A</v>
      </c>
      <c r="AD250" s="323" t="e">
        <f t="shared" ca="1" si="113"/>
        <v>#N/A</v>
      </c>
      <c r="AE250" s="324" t="e">
        <f t="shared" ca="1" si="92"/>
        <v>#N/A</v>
      </c>
      <c r="AG250" s="306">
        <f t="shared" ca="1" si="114"/>
        <v>8.2388860610809918</v>
      </c>
      <c r="AH250" s="304">
        <f t="shared" ca="1" si="115"/>
        <v>-1.2518301049681024</v>
      </c>
    </row>
    <row r="251" spans="1:34" x14ac:dyDescent="0.2">
      <c r="A251" s="347">
        <f t="shared" ca="1" si="93"/>
        <v>0.1</v>
      </c>
      <c r="B251" s="304">
        <f t="shared" ca="1" si="94"/>
        <v>20.3</v>
      </c>
      <c r="D251" s="306">
        <f t="shared" ca="1" si="95"/>
        <v>-0.32197244104232631</v>
      </c>
      <c r="E251" s="307">
        <f t="shared" ca="1" si="96"/>
        <v>-8.5503624568717935</v>
      </c>
      <c r="F251" s="304">
        <f t="shared" ca="1" si="97"/>
        <v>8.5564224063958765</v>
      </c>
      <c r="G251" s="306">
        <f t="shared" ca="1" si="98"/>
        <v>10.980261569615063</v>
      </c>
      <c r="H251" s="307">
        <f t="shared" ca="1" si="99"/>
        <v>-43.938557676921654</v>
      </c>
      <c r="I251" s="304">
        <f t="shared" ca="1" si="100"/>
        <v>45.289766999459559</v>
      </c>
      <c r="J251" s="306">
        <f t="shared" ca="1" si="101"/>
        <v>275.68547712537412</v>
      </c>
      <c r="K251" s="307">
        <f t="shared" ca="1" si="102"/>
        <v>1176.4056007592781</v>
      </c>
      <c r="L251" s="304">
        <f t="shared" ca="1" si="87"/>
        <v>1208.2767149108035</v>
      </c>
      <c r="M251" s="306">
        <f t="shared" ca="1" si="103"/>
        <v>-1.3259114406569352</v>
      </c>
      <c r="N251" s="304">
        <f t="shared" ca="1" si="104"/>
        <v>-75.969129557753092</v>
      </c>
      <c r="P251" s="310">
        <f t="shared" ca="1" si="105"/>
        <v>23</v>
      </c>
      <c r="Q251" s="304">
        <f t="shared" ca="1" si="106"/>
        <v>0</v>
      </c>
      <c r="R251" s="306">
        <f t="shared" ca="1" si="107"/>
        <v>0</v>
      </c>
      <c r="S251" s="307">
        <f t="shared" ca="1" si="108"/>
        <v>5.083000000000002</v>
      </c>
      <c r="T251" s="304">
        <f t="shared" ca="1" si="88"/>
        <v>49.86423000000002</v>
      </c>
      <c r="U251" s="311">
        <f t="shared" ca="1" si="89"/>
        <v>0</v>
      </c>
      <c r="V251" s="306">
        <f t="shared" ca="1" si="90"/>
        <v>1.0888959898956183</v>
      </c>
      <c r="W251" s="304">
        <f t="shared" ca="1" si="91"/>
        <v>6.8578820238103084</v>
      </c>
      <c r="Y251" s="314" t="str">
        <f t="shared" ca="1" si="109"/>
        <v/>
      </c>
      <c r="Z251" s="315" t="str">
        <f t="shared" ca="1" si="110"/>
        <v/>
      </c>
      <c r="AA251" s="316" t="str">
        <f t="shared" ca="1" si="111"/>
        <v/>
      </c>
      <c r="AC251" s="310" t="e">
        <f t="shared" ca="1" si="112"/>
        <v>#N/A</v>
      </c>
      <c r="AD251" s="323" t="e">
        <f t="shared" ca="1" si="113"/>
        <v>#N/A</v>
      </c>
      <c r="AE251" s="324" t="e">
        <f t="shared" ca="1" si="92"/>
        <v>#N/A</v>
      </c>
      <c r="AG251" s="306">
        <f t="shared" ca="1" si="114"/>
        <v>8.2042903813600443</v>
      </c>
      <c r="AH251" s="304">
        <f t="shared" ca="1" si="115"/>
        <v>-1.3001357593916183</v>
      </c>
    </row>
    <row r="252" spans="1:34" x14ac:dyDescent="0.2">
      <c r="A252" s="347">
        <f t="shared" ca="1" si="93"/>
        <v>0.1</v>
      </c>
      <c r="B252" s="304">
        <f t="shared" ca="1" si="94"/>
        <v>20.400000000000002</v>
      </c>
      <c r="D252" s="306">
        <f t="shared" ca="1" si="95"/>
        <v>-0.32710147273922785</v>
      </c>
      <c r="E252" s="307">
        <f t="shared" ca="1" si="96"/>
        <v>-8.5010724453112978</v>
      </c>
      <c r="F252" s="304">
        <f t="shared" ca="1" si="97"/>
        <v>8.5073631692727893</v>
      </c>
      <c r="G252" s="306">
        <f t="shared" ca="1" si="98"/>
        <v>10.947551422341141</v>
      </c>
      <c r="H252" s="307">
        <f t="shared" ca="1" si="99"/>
        <v>-44.788664921452785</v>
      </c>
      <c r="I252" s="304">
        <f t="shared" ca="1" si="100"/>
        <v>46.107194531775392</v>
      </c>
      <c r="J252" s="306">
        <f t="shared" ca="1" si="101"/>
        <v>276.78186777497194</v>
      </c>
      <c r="K252" s="307">
        <f t="shared" ca="1" si="102"/>
        <v>1171.9692396293594</v>
      </c>
      <c r="L252" s="304">
        <f t="shared" ca="1" si="87"/>
        <v>1204.2093260585641</v>
      </c>
      <c r="M252" s="306">
        <f t="shared" ca="1" si="103"/>
        <v>-1.3310698385128443</v>
      </c>
      <c r="N252" s="304">
        <f t="shared" ca="1" si="104"/>
        <v>-76.264683983946028</v>
      </c>
      <c r="P252" s="310">
        <f t="shared" ca="1" si="105"/>
        <v>23</v>
      </c>
      <c r="Q252" s="304">
        <f t="shared" ca="1" si="106"/>
        <v>0</v>
      </c>
      <c r="R252" s="306">
        <f t="shared" ca="1" si="107"/>
        <v>0</v>
      </c>
      <c r="S252" s="307">
        <f t="shared" ca="1" si="108"/>
        <v>5.083000000000002</v>
      </c>
      <c r="T252" s="304">
        <f t="shared" ca="1" si="88"/>
        <v>49.86423000000002</v>
      </c>
      <c r="U252" s="311">
        <f t="shared" ca="1" si="89"/>
        <v>0</v>
      </c>
      <c r="V252" s="306">
        <f t="shared" ca="1" si="90"/>
        <v>1.0893808422072788</v>
      </c>
      <c r="W252" s="304">
        <f t="shared" ca="1" si="91"/>
        <v>7.110834442274407</v>
      </c>
      <c r="Y252" s="314" t="str">
        <f t="shared" ca="1" si="109"/>
        <v/>
      </c>
      <c r="Z252" s="315" t="str">
        <f t="shared" ca="1" si="110"/>
        <v/>
      </c>
      <c r="AA252" s="316" t="str">
        <f t="shared" ca="1" si="111"/>
        <v/>
      </c>
      <c r="AC252" s="310" t="e">
        <f t="shared" ca="1" si="112"/>
        <v>#N/A</v>
      </c>
      <c r="AD252" s="323" t="e">
        <f t="shared" ca="1" si="113"/>
        <v>#N/A</v>
      </c>
      <c r="AE252" s="324" t="e">
        <f t="shared" ca="1" si="92"/>
        <v>#N/A</v>
      </c>
      <c r="AG252" s="306">
        <f t="shared" ca="1" si="114"/>
        <v>8.1681409892864156</v>
      </c>
      <c r="AH252" s="304">
        <f t="shared" ca="1" si="115"/>
        <v>-1.3491800164883545</v>
      </c>
    </row>
    <row r="253" spans="1:34" x14ac:dyDescent="0.2">
      <c r="A253" s="347">
        <f t="shared" ca="1" si="93"/>
        <v>0.1</v>
      </c>
      <c r="B253" s="304">
        <f t="shared" ca="1" si="94"/>
        <v>20.500000000000004</v>
      </c>
      <c r="D253" s="306">
        <f t="shared" ca="1" si="95"/>
        <v>-0.33216108753626444</v>
      </c>
      <c r="E253" s="307">
        <f t="shared" ca="1" si="96"/>
        <v>-8.4510612678880097</v>
      </c>
      <c r="F253" s="304">
        <f t="shared" ca="1" si="97"/>
        <v>8.4575863898437458</v>
      </c>
      <c r="G253" s="306">
        <f t="shared" ca="1" si="98"/>
        <v>10.914335313587515</v>
      </c>
      <c r="H253" s="307">
        <f t="shared" ca="1" si="99"/>
        <v>-45.633771048241584</v>
      </c>
      <c r="I253" s="304">
        <f t="shared" ca="1" si="100"/>
        <v>46.920824539012045</v>
      </c>
      <c r="J253" s="306">
        <f t="shared" ca="1" si="101"/>
        <v>277.87496211176835</v>
      </c>
      <c r="K253" s="307">
        <f t="shared" ca="1" si="102"/>
        <v>1167.4481178308747</v>
      </c>
      <c r="L253" s="304">
        <f t="shared" ca="1" si="87"/>
        <v>1200.0623327125422</v>
      </c>
      <c r="M253" s="306">
        <f t="shared" ca="1" si="103"/>
        <v>-1.3360340863121303</v>
      </c>
      <c r="N253" s="304">
        <f t="shared" ca="1" si="104"/>
        <v>-76.549114431302215</v>
      </c>
      <c r="P253" s="310">
        <f t="shared" ca="1" si="105"/>
        <v>23</v>
      </c>
      <c r="Q253" s="304">
        <f t="shared" ca="1" si="106"/>
        <v>0</v>
      </c>
      <c r="R253" s="306">
        <f t="shared" ca="1" si="107"/>
        <v>0</v>
      </c>
      <c r="S253" s="307">
        <f t="shared" ca="1" si="108"/>
        <v>5.083000000000002</v>
      </c>
      <c r="T253" s="304">
        <f t="shared" ca="1" si="88"/>
        <v>49.86423000000002</v>
      </c>
      <c r="U253" s="311">
        <f t="shared" ca="1" si="89"/>
        <v>0</v>
      </c>
      <c r="V253" s="306">
        <f t="shared" ca="1" si="90"/>
        <v>1.0898751671545968</v>
      </c>
      <c r="W253" s="304">
        <f t="shared" ca="1" si="91"/>
        <v>7.3673527844560072</v>
      </c>
      <c r="Y253" s="314" t="str">
        <f t="shared" ca="1" si="109"/>
        <v/>
      </c>
      <c r="Z253" s="315" t="str">
        <f t="shared" ca="1" si="110"/>
        <v/>
      </c>
      <c r="AA253" s="316" t="str">
        <f t="shared" ca="1" si="111"/>
        <v/>
      </c>
      <c r="AC253" s="310" t="e">
        <f t="shared" ca="1" si="112"/>
        <v>#N/A</v>
      </c>
      <c r="AD253" s="323" t="e">
        <f t="shared" ca="1" si="113"/>
        <v>#N/A</v>
      </c>
      <c r="AE253" s="324" t="e">
        <f t="shared" ca="1" si="92"/>
        <v>#N/A</v>
      </c>
      <c r="AG253" s="306">
        <f t="shared" ca="1" si="114"/>
        <v>8.1305185574335805</v>
      </c>
      <c r="AH253" s="304">
        <f t="shared" ca="1" si="115"/>
        <v>-1.3989444112284879</v>
      </c>
    </row>
    <row r="254" spans="1:34" x14ac:dyDescent="0.2">
      <c r="A254" s="347">
        <f t="shared" ca="1" si="93"/>
        <v>0.1</v>
      </c>
      <c r="B254" s="304">
        <f t="shared" ca="1" si="94"/>
        <v>20.600000000000005</v>
      </c>
      <c r="D254" s="306">
        <f t="shared" ca="1" si="95"/>
        <v>-0.33714988322344019</v>
      </c>
      <c r="E254" s="307">
        <f t="shared" ca="1" si="96"/>
        <v>-8.4003474524182717</v>
      </c>
      <c r="F254" s="304">
        <f t="shared" ca="1" si="97"/>
        <v>8.4071105241401298</v>
      </c>
      <c r="G254" s="306">
        <f t="shared" ca="1" si="98"/>
        <v>10.88062032526517</v>
      </c>
      <c r="H254" s="307">
        <f t="shared" ca="1" si="99"/>
        <v>-46.473805793483415</v>
      </c>
      <c r="I254" s="304">
        <f t="shared" ca="1" si="100"/>
        <v>47.73051983367651</v>
      </c>
      <c r="J254" s="306">
        <f t="shared" ca="1" si="101"/>
        <v>278.96470989371096</v>
      </c>
      <c r="K254" s="307">
        <f t="shared" ca="1" si="102"/>
        <v>1162.8427389887884</v>
      </c>
      <c r="L254" s="304">
        <f t="shared" ca="1" si="87"/>
        <v>1195.8363370399102</v>
      </c>
      <c r="M254" s="306">
        <f t="shared" ca="1" si="103"/>
        <v>-1.3408149477220024</v>
      </c>
      <c r="N254" s="304">
        <f t="shared" ca="1" si="104"/>
        <v>-76.823037612524857</v>
      </c>
      <c r="P254" s="310">
        <f t="shared" ca="1" si="105"/>
        <v>23</v>
      </c>
      <c r="Q254" s="304">
        <f t="shared" ca="1" si="106"/>
        <v>0</v>
      </c>
      <c r="R254" s="306">
        <f t="shared" ca="1" si="107"/>
        <v>0</v>
      </c>
      <c r="S254" s="307">
        <f t="shared" ca="1" si="108"/>
        <v>5.083000000000002</v>
      </c>
      <c r="T254" s="304">
        <f t="shared" ca="1" si="88"/>
        <v>49.86423000000002</v>
      </c>
      <c r="U254" s="311">
        <f t="shared" ca="1" si="89"/>
        <v>0</v>
      </c>
      <c r="V254" s="306">
        <f t="shared" ca="1" si="90"/>
        <v>1.0903789216477136</v>
      </c>
      <c r="W254" s="304">
        <f t="shared" ca="1" si="91"/>
        <v>7.6273419036307679</v>
      </c>
      <c r="Y254" s="314" t="str">
        <f t="shared" ca="1" si="109"/>
        <v/>
      </c>
      <c r="Z254" s="315" t="str">
        <f t="shared" ca="1" si="110"/>
        <v/>
      </c>
      <c r="AA254" s="316" t="str">
        <f t="shared" ca="1" si="111"/>
        <v/>
      </c>
      <c r="AC254" s="310" t="e">
        <f t="shared" ca="1" si="112"/>
        <v>#N/A</v>
      </c>
      <c r="AD254" s="323" t="e">
        <f t="shared" ca="1" si="113"/>
        <v>#N/A</v>
      </c>
      <c r="AE254" s="324" t="e">
        <f t="shared" ca="1" si="92"/>
        <v>#N/A</v>
      </c>
      <c r="AG254" s="306">
        <f t="shared" ca="1" si="114"/>
        <v>8.0914981614875821</v>
      </c>
      <c r="AH254" s="304">
        <f t="shared" ca="1" si="115"/>
        <v>-1.4494103451615197</v>
      </c>
    </row>
    <row r="255" spans="1:34" x14ac:dyDescent="0.2">
      <c r="A255" s="347">
        <f t="shared" ca="1" si="93"/>
        <v>0.1</v>
      </c>
      <c r="B255" s="304">
        <f t="shared" ca="1" si="94"/>
        <v>20.700000000000006</v>
      </c>
      <c r="D255" s="306">
        <f t="shared" ca="1" si="95"/>
        <v>-0.34206654140877091</v>
      </c>
      <c r="E255" s="307">
        <f t="shared" ca="1" si="96"/>
        <v>-8.3489496610808054</v>
      </c>
      <c r="F255" s="304">
        <f t="shared" ca="1" si="97"/>
        <v>8.35595416227331</v>
      </c>
      <c r="G255" s="306">
        <f t="shared" ca="1" si="98"/>
        <v>10.846413671124292</v>
      </c>
      <c r="H255" s="307">
        <f t="shared" ca="1" si="99"/>
        <v>-47.308700759591495</v>
      </c>
      <c r="I255" s="304">
        <f t="shared" ca="1" si="100"/>
        <v>48.536150002711636</v>
      </c>
      <c r="J255" s="306">
        <f t="shared" ca="1" si="101"/>
        <v>280.05106159353045</v>
      </c>
      <c r="K255" s="307">
        <f t="shared" ca="1" si="102"/>
        <v>1158.1536136611346</v>
      </c>
      <c r="L255" s="304">
        <f t="shared" ca="1" si="87"/>
        <v>1191.5319508666178</v>
      </c>
      <c r="M255" s="306">
        <f t="shared" ca="1" si="103"/>
        <v>-1.3454224197953915</v>
      </c>
      <c r="N255" s="304">
        <f t="shared" ca="1" si="104"/>
        <v>-77.087026316554429</v>
      </c>
      <c r="P255" s="310">
        <f t="shared" ca="1" si="105"/>
        <v>23</v>
      </c>
      <c r="Q255" s="304">
        <f t="shared" ca="1" si="106"/>
        <v>0</v>
      </c>
      <c r="R255" s="306">
        <f t="shared" ca="1" si="107"/>
        <v>0</v>
      </c>
      <c r="S255" s="307">
        <f t="shared" ca="1" si="108"/>
        <v>5.083000000000002</v>
      </c>
      <c r="T255" s="304">
        <f t="shared" ca="1" si="88"/>
        <v>49.86423000000002</v>
      </c>
      <c r="U255" s="311">
        <f t="shared" ca="1" si="89"/>
        <v>0</v>
      </c>
      <c r="V255" s="306">
        <f t="shared" ca="1" si="90"/>
        <v>1.0908920619785218</v>
      </c>
      <c r="W255" s="304">
        <f t="shared" ca="1" si="91"/>
        <v>7.8907061093493756</v>
      </c>
      <c r="Y255" s="314" t="str">
        <f t="shared" ca="1" si="109"/>
        <v/>
      </c>
      <c r="Z255" s="315" t="str">
        <f t="shared" ca="1" si="110"/>
        <v/>
      </c>
      <c r="AA255" s="316" t="str">
        <f t="shared" ca="1" si="111"/>
        <v/>
      </c>
      <c r="AC255" s="310" t="e">
        <f t="shared" ca="1" si="112"/>
        <v>#N/A</v>
      </c>
      <c r="AD255" s="323" t="e">
        <f t="shared" ca="1" si="113"/>
        <v>#N/A</v>
      </c>
      <c r="AE255" s="324" t="e">
        <f t="shared" ca="1" si="92"/>
        <v>#N/A</v>
      </c>
      <c r="AG255" s="306">
        <f t="shared" ca="1" si="114"/>
        <v>8.0511498786245888</v>
      </c>
      <c r="AH255" s="304">
        <f t="shared" ca="1" si="115"/>
        <v>-1.5005590996716043</v>
      </c>
    </row>
    <row r="256" spans="1:34" x14ac:dyDescent="0.2">
      <c r="A256" s="347">
        <f t="shared" ca="1" si="93"/>
        <v>0.1</v>
      </c>
      <c r="B256" s="304">
        <f t="shared" ca="1" si="94"/>
        <v>20.800000000000008</v>
      </c>
      <c r="D256" s="306">
        <f t="shared" ca="1" si="95"/>
        <v>-0.34690982384478902</v>
      </c>
      <c r="E256" s="307">
        <f t="shared" ca="1" si="96"/>
        <v>-8.2968866756826785</v>
      </c>
      <c r="F256" s="304">
        <f t="shared" ca="1" si="97"/>
        <v>8.3041360137584928</v>
      </c>
      <c r="G256" s="306">
        <f t="shared" ca="1" si="98"/>
        <v>10.811722688739813</v>
      </c>
      <c r="H256" s="307">
        <f t="shared" ca="1" si="99"/>
        <v>-48.138389427159765</v>
      </c>
      <c r="I256" s="304">
        <f t="shared" ca="1" si="100"/>
        <v>49.337590984350847</v>
      </c>
      <c r="J256" s="306">
        <f t="shared" ca="1" si="101"/>
        <v>281.13396841152365</v>
      </c>
      <c r="K256" s="307">
        <f t="shared" ca="1" si="102"/>
        <v>1153.3812591517969</v>
      </c>
      <c r="L256" s="304">
        <f t="shared" ca="1" si="87"/>
        <v>1187.1497955849532</v>
      </c>
      <c r="M256" s="306">
        <f t="shared" ca="1" si="103"/>
        <v>-1.3498657985686229</v>
      </c>
      <c r="N256" s="304">
        <f t="shared" ca="1" si="104"/>
        <v>-77.341613167038616</v>
      </c>
      <c r="P256" s="310">
        <f t="shared" ca="1" si="105"/>
        <v>23</v>
      </c>
      <c r="Q256" s="304">
        <f t="shared" ca="1" si="106"/>
        <v>0</v>
      </c>
      <c r="R256" s="306">
        <f t="shared" ca="1" si="107"/>
        <v>0</v>
      </c>
      <c r="S256" s="307">
        <f t="shared" ca="1" si="108"/>
        <v>5.083000000000002</v>
      </c>
      <c r="T256" s="304">
        <f t="shared" ca="1" si="88"/>
        <v>49.86423000000002</v>
      </c>
      <c r="U256" s="311">
        <f t="shared" ca="1" si="89"/>
        <v>0</v>
      </c>
      <c r="V256" s="306">
        <f t="shared" ca="1" si="90"/>
        <v>1.0914145438356644</v>
      </c>
      <c r="W256" s="304">
        <f t="shared" ca="1" si="91"/>
        <v>8.1573492341347311</v>
      </c>
      <c r="Y256" s="314" t="str">
        <f t="shared" ca="1" si="109"/>
        <v/>
      </c>
      <c r="Z256" s="315" t="str">
        <f t="shared" ca="1" si="110"/>
        <v/>
      </c>
      <c r="AA256" s="316" t="str">
        <f t="shared" ca="1" si="111"/>
        <v/>
      </c>
      <c r="AC256" s="310" t="e">
        <f t="shared" ca="1" si="112"/>
        <v>#N/A</v>
      </c>
      <c r="AD256" s="323" t="e">
        <f t="shared" ca="1" si="113"/>
        <v>#N/A</v>
      </c>
      <c r="AE256" s="324" t="e">
        <f t="shared" ca="1" si="92"/>
        <v>#N/A</v>
      </c>
      <c r="AG256" s="306">
        <f t="shared" ca="1" si="114"/>
        <v>8.009539312417596</v>
      </c>
      <c r="AH256" s="304">
        <f t="shared" ca="1" si="115"/>
        <v>-1.5523718491735929</v>
      </c>
    </row>
    <row r="257" spans="1:34" x14ac:dyDescent="0.2">
      <c r="A257" s="347">
        <f t="shared" ca="1" si="93"/>
        <v>0.1</v>
      </c>
      <c r="B257" s="304">
        <f t="shared" ca="1" si="94"/>
        <v>20.900000000000009</v>
      </c>
      <c r="D257" s="306">
        <f t="shared" ca="1" si="95"/>
        <v>-0.35167856910543449</v>
      </c>
      <c r="E257" s="307">
        <f t="shared" ca="1" si="96"/>
        <v>-8.2441773831828691</v>
      </c>
      <c r="F257" s="304">
        <f t="shared" ca="1" si="97"/>
        <v>8.2516748930960677</v>
      </c>
      <c r="G257" s="306">
        <f t="shared" ca="1" si="98"/>
        <v>10.776554831829269</v>
      </c>
      <c r="H257" s="307">
        <f t="shared" ca="1" si="99"/>
        <v>-48.962807165478054</v>
      </c>
      <c r="I257" s="304">
        <f t="shared" ca="1" si="100"/>
        <v>50.134724688255865</v>
      </c>
      <c r="J257" s="306">
        <f t="shared" ca="1" si="101"/>
        <v>282.21338228755212</v>
      </c>
      <c r="K257" s="307">
        <f t="shared" ca="1" si="102"/>
        <v>1148.526199322165</v>
      </c>
      <c r="L257" s="304">
        <f t="shared" ca="1" si="87"/>
        <v>1182.6905020636623</v>
      </c>
      <c r="M257" s="306">
        <f t="shared" ca="1" si="103"/>
        <v>-1.3541537381903912</v>
      </c>
      <c r="N257" s="304">
        <f t="shared" ca="1" si="104"/>
        <v>-77.587294010172855</v>
      </c>
      <c r="P257" s="310">
        <f t="shared" ca="1" si="105"/>
        <v>23</v>
      </c>
      <c r="Q257" s="304">
        <f t="shared" ca="1" si="106"/>
        <v>0</v>
      </c>
      <c r="R257" s="306">
        <f t="shared" ca="1" si="107"/>
        <v>0</v>
      </c>
      <c r="S257" s="307">
        <f t="shared" ca="1" si="108"/>
        <v>5.083000000000002</v>
      </c>
      <c r="T257" s="304">
        <f t="shared" ca="1" si="88"/>
        <v>49.86423000000002</v>
      </c>
      <c r="U257" s="311">
        <f t="shared" ca="1" si="89"/>
        <v>0</v>
      </c>
      <c r="V257" s="306">
        <f t="shared" ca="1" si="90"/>
        <v>1.091946322319638</v>
      </c>
      <c r="W257" s="304">
        <f t="shared" ca="1" si="91"/>
        <v>8.4271746997260895</v>
      </c>
      <c r="Y257" s="314" t="str">
        <f t="shared" ca="1" si="109"/>
        <v/>
      </c>
      <c r="Z257" s="315" t="str">
        <f t="shared" ca="1" si="110"/>
        <v/>
      </c>
      <c r="AA257" s="316" t="str">
        <f t="shared" ca="1" si="111"/>
        <v/>
      </c>
      <c r="AC257" s="310" t="e">
        <f t="shared" ca="1" si="112"/>
        <v>#N/A</v>
      </c>
      <c r="AD257" s="323" t="e">
        <f t="shared" ca="1" si="113"/>
        <v>#N/A</v>
      </c>
      <c r="AE257" s="324" t="e">
        <f t="shared" ca="1" si="92"/>
        <v>#N/A</v>
      </c>
      <c r="AG257" s="306">
        <f t="shared" ca="1" si="114"/>
        <v>7.9667280540343288</v>
      </c>
      <c r="AH257" s="304">
        <f t="shared" ca="1" si="115"/>
        <v>-1.6048296742346504</v>
      </c>
    </row>
    <row r="258" spans="1:34" x14ac:dyDescent="0.2">
      <c r="A258" s="347">
        <f t="shared" ca="1" si="93"/>
        <v>0.1</v>
      </c>
      <c r="B258" s="304">
        <f t="shared" ca="1" si="94"/>
        <v>21.000000000000011</v>
      </c>
      <c r="D258" s="306">
        <f t="shared" ca="1" si="95"/>
        <v>-0.35637168956806753</v>
      </c>
      <c r="E258" s="307">
        <f t="shared" ca="1" si="96"/>
        <v>-8.1908407614630008</v>
      </c>
      <c r="F258" s="304">
        <f t="shared" ca="1" si="97"/>
        <v>8.1985897055999448</v>
      </c>
      <c r="G258" s="306">
        <f t="shared" ca="1" si="98"/>
        <v>10.740917662872462</v>
      </c>
      <c r="H258" s="307">
        <f t="shared" ca="1" si="99"/>
        <v>-49.781891241624351</v>
      </c>
      <c r="I258" s="304">
        <f t="shared" ca="1" si="100"/>
        <v>50.927438653770139</v>
      </c>
      <c r="J258" s="306">
        <f t="shared" ca="1" si="101"/>
        <v>283.28925591228722</v>
      </c>
      <c r="K258" s="307">
        <f t="shared" ca="1" si="102"/>
        <v>1143.5889644018098</v>
      </c>
      <c r="L258" s="304">
        <f t="shared" ca="1" si="87"/>
        <v>1178.1547105609438</v>
      </c>
      <c r="M258" s="306">
        <f t="shared" ca="1" si="103"/>
        <v>-1.3582943042952105</v>
      </c>
      <c r="N258" s="304">
        <f t="shared" ca="1" si="104"/>
        <v>-77.824530972773928</v>
      </c>
      <c r="P258" s="310">
        <f t="shared" ca="1" si="105"/>
        <v>23</v>
      </c>
      <c r="Q258" s="304">
        <f t="shared" ca="1" si="106"/>
        <v>0</v>
      </c>
      <c r="R258" s="306">
        <f t="shared" ca="1" si="107"/>
        <v>0</v>
      </c>
      <c r="S258" s="307">
        <f t="shared" ca="1" si="108"/>
        <v>5.083000000000002</v>
      </c>
      <c r="T258" s="304">
        <f t="shared" ca="1" si="88"/>
        <v>49.86423000000002</v>
      </c>
      <c r="U258" s="311">
        <f t="shared" ca="1" si="89"/>
        <v>0</v>
      </c>
      <c r="V258" s="306">
        <f t="shared" ca="1" si="90"/>
        <v>1.092487351958003</v>
      </c>
      <c r="W258" s="304">
        <f t="shared" ca="1" si="91"/>
        <v>8.7000855827979606</v>
      </c>
      <c r="Y258" s="314" t="str">
        <f t="shared" ca="1" si="109"/>
        <v/>
      </c>
      <c r="Z258" s="315" t="str">
        <f t="shared" ca="1" si="110"/>
        <v/>
      </c>
      <c r="AA258" s="316" t="str">
        <f t="shared" ca="1" si="111"/>
        <v/>
      </c>
      <c r="AC258" s="310">
        <f t="shared" ca="1" si="112"/>
        <v>21.000000000000011</v>
      </c>
      <c r="AD258" s="323">
        <f t="shared" ca="1" si="113"/>
        <v>283.28925591228722</v>
      </c>
      <c r="AE258" s="324" t="e">
        <f t="shared" ca="1" si="92"/>
        <v>#N/A</v>
      </c>
      <c r="AG258" s="306">
        <f t="shared" ca="1" si="114"/>
        <v>7.9227740880873831</v>
      </c>
      <c r="AH258" s="304">
        <f t="shared" ca="1" si="115"/>
        <v>-1.6579135746067453</v>
      </c>
    </row>
    <row r="259" spans="1:34" x14ac:dyDescent="0.2">
      <c r="A259" s="347">
        <f t="shared" ca="1" si="93"/>
        <v>0.1</v>
      </c>
      <c r="B259" s="304">
        <f t="shared" ca="1" si="94"/>
        <v>21.100000000000012</v>
      </c>
      <c r="D259" s="306">
        <f t="shared" ca="1" si="95"/>
        <v>-0.36098816866137429</v>
      </c>
      <c r="E259" s="307">
        <f t="shared" ca="1" si="96"/>
        <v>-8.136895865338218</v>
      </c>
      <c r="F259" s="304">
        <f t="shared" ca="1" si="97"/>
        <v>8.1448994334658096</v>
      </c>
      <c r="G259" s="306">
        <f t="shared" ca="1" si="98"/>
        <v>10.704818846006324</v>
      </c>
      <c r="H259" s="307">
        <f t="shared" ca="1" si="99"/>
        <v>-50.59558082815817</v>
      </c>
      <c r="I259" s="304">
        <f t="shared" ca="1" si="100"/>
        <v>51.715625741786191</v>
      </c>
      <c r="J259" s="306">
        <f t="shared" ca="1" si="101"/>
        <v>284.36154273773116</v>
      </c>
      <c r="K259" s="307">
        <f t="shared" ca="1" si="102"/>
        <v>1138.5700907983207</v>
      </c>
      <c r="L259" s="304">
        <f t="shared" ca="1" si="87"/>
        <v>1173.5430706406471</v>
      </c>
      <c r="M259" s="306">
        <f t="shared" ca="1" si="103"/>
        <v>-1.3622950222487311</v>
      </c>
      <c r="N259" s="304">
        <f t="shared" ca="1" si="104"/>
        <v>-78.053755226532871</v>
      </c>
      <c r="P259" s="310">
        <f t="shared" ca="1" si="105"/>
        <v>23</v>
      </c>
      <c r="Q259" s="304">
        <f t="shared" ca="1" si="106"/>
        <v>0</v>
      </c>
      <c r="R259" s="306">
        <f t="shared" ca="1" si="107"/>
        <v>0</v>
      </c>
      <c r="S259" s="307">
        <f t="shared" ca="1" si="108"/>
        <v>5.083000000000002</v>
      </c>
      <c r="T259" s="304">
        <f t="shared" ca="1" si="88"/>
        <v>49.86423000000002</v>
      </c>
      <c r="U259" s="311">
        <f t="shared" ca="1" si="89"/>
        <v>0</v>
      </c>
      <c r="V259" s="306">
        <f t="shared" ca="1" si="90"/>
        <v>1.0930375867206763</v>
      </c>
      <c r="W259" s="304">
        <f t="shared" ca="1" si="91"/>
        <v>8.9759846800838332</v>
      </c>
      <c r="Y259" s="314" t="str">
        <f t="shared" ca="1" si="109"/>
        <v/>
      </c>
      <c r="Z259" s="315" t="str">
        <f t="shared" ca="1" si="110"/>
        <v/>
      </c>
      <c r="AA259" s="316" t="str">
        <f t="shared" ca="1" si="111"/>
        <v/>
      </c>
      <c r="AC259" s="310" t="e">
        <f t="shared" ca="1" si="112"/>
        <v>#N/A</v>
      </c>
      <c r="AD259" s="323" t="e">
        <f t="shared" ca="1" si="113"/>
        <v>#N/A</v>
      </c>
      <c r="AE259" s="324" t="e">
        <f t="shared" ca="1" si="92"/>
        <v>#N/A</v>
      </c>
      <c r="AG259" s="306">
        <f t="shared" ca="1" si="114"/>
        <v>7.8777321503116076</v>
      </c>
      <c r="AH259" s="304">
        <f t="shared" ca="1" si="115"/>
        <v>-1.7116044821558052</v>
      </c>
    </row>
    <row r="260" spans="1:34" x14ac:dyDescent="0.2">
      <c r="A260" s="347">
        <f t="shared" ca="1" si="93"/>
        <v>0.1</v>
      </c>
      <c r="B260" s="304">
        <f t="shared" ca="1" si="94"/>
        <v>21.200000000000014</v>
      </c>
      <c r="D260" s="306">
        <f t="shared" ca="1" si="95"/>
        <v>-0.3655270583450847</v>
      </c>
      <c r="E260" s="307">
        <f t="shared" ca="1" si="96"/>
        <v>-8.0823618128038444</v>
      </c>
      <c r="F260" s="304">
        <f t="shared" ca="1" si="97"/>
        <v>8.0906231220748541</v>
      </c>
      <c r="G260" s="306">
        <f t="shared" ca="1" si="98"/>
        <v>10.668266140171816</v>
      </c>
      <c r="H260" s="307">
        <f t="shared" ca="1" si="99"/>
        <v>-51.403817009438555</v>
      </c>
      <c r="I260" s="304">
        <f t="shared" ca="1" si="100"/>
        <v>52.499183856298004</v>
      </c>
      <c r="J260" s="306">
        <f t="shared" ca="1" si="101"/>
        <v>285.43019698704006</v>
      </c>
      <c r="K260" s="307">
        <f t="shared" ca="1" si="102"/>
        <v>1133.4701209064408</v>
      </c>
      <c r="L260" s="304">
        <f t="shared" ref="L260:L323" ca="1" si="116">SQRT(pos_x^2+pos_z^2)</f>
        <v>1168.856241092001</v>
      </c>
      <c r="M260" s="306">
        <f t="shared" ca="1" si="103"/>
        <v>-1.3661629208175268</v>
      </c>
      <c r="N260" s="304">
        <f t="shared" ca="1" si="104"/>
        <v>-78.275369490109554</v>
      </c>
      <c r="P260" s="310">
        <f t="shared" ca="1" si="105"/>
        <v>23</v>
      </c>
      <c r="Q260" s="304">
        <f t="shared" ca="1" si="106"/>
        <v>0</v>
      </c>
      <c r="R260" s="306">
        <f t="shared" ca="1" si="107"/>
        <v>0</v>
      </c>
      <c r="S260" s="307">
        <f t="shared" ca="1" si="108"/>
        <v>5.083000000000002</v>
      </c>
      <c r="T260" s="304">
        <f t="shared" ref="T260:T323" ca="1" si="117">m*g</f>
        <v>49.86423000000002</v>
      </c>
      <c r="U260" s="311">
        <f t="shared" ref="U260:U323" ca="1" si="118">IF(pos_xz&lt;L_rampe,Poids*COS(Beta),0)</f>
        <v>0</v>
      </c>
      <c r="V260" s="306">
        <f t="shared" ref="V260:V323" ca="1" si="119">Rho_moyen*(20000-Alt_rampe-pos_z)/(20000+Alt_rampe+pos_z)</f>
        <v>1.0935969800353038</v>
      </c>
      <c r="W260" s="304">
        <f t="shared" ref="W260:W323" ca="1" si="120">1/2*Rho*Sref*Cx*vit_xz^2</f>
        <v>9.2547745728370678</v>
      </c>
      <c r="Y260" s="314" t="str">
        <f t="shared" ca="1" si="109"/>
        <v/>
      </c>
      <c r="Z260" s="315" t="str">
        <f t="shared" ca="1" si="110"/>
        <v/>
      </c>
      <c r="AA260" s="316" t="str">
        <f t="shared" ca="1" si="111"/>
        <v/>
      </c>
      <c r="AC260" s="310" t="e">
        <f t="shared" ca="1" si="112"/>
        <v>#N/A</v>
      </c>
      <c r="AD260" s="323" t="e">
        <f t="shared" ca="1" si="113"/>
        <v>#N/A</v>
      </c>
      <c r="AE260" s="324" t="e">
        <f t="shared" ref="AE260:AE323" ca="1" si="121">IF(t&lt;T_para, pos_z, NA())</f>
        <v>#N/A</v>
      </c>
      <c r="AG260" s="306">
        <f t="shared" ca="1" si="114"/>
        <v>7.831654043237906</v>
      </c>
      <c r="AH260" s="304">
        <f t="shared" ca="1" si="115"/>
        <v>-1.7658832736737813</v>
      </c>
    </row>
    <row r="261" spans="1:34" x14ac:dyDescent="0.2">
      <c r="A261" s="347">
        <f t="shared" ref="A261:A324" ca="1" si="122">IF(B260+0.01&lt;=T_ini+ROUNDUP(Temps_fin_propu,0), 0.01, IF(K260&gt;0, 0.1, 0.0001))</f>
        <v>0.1</v>
      </c>
      <c r="B261" s="304">
        <f t="shared" ref="B261:B324" ca="1" si="123">B260+pas</f>
        <v>21.300000000000015</v>
      </c>
      <c r="D261" s="306">
        <f t="shared" ref="D261:D324" ca="1" si="124">IF(AND(L260&lt;L_rampe,Poussee&lt;Poids*SIN(M260)),0,(-W260+Poussee)/m*COS(M260)-U260/m*SIN(M260))</f>
        <v>-0.36998747679188543</v>
      </c>
      <c r="E261" s="307">
        <f t="shared" ref="E261:E324" ca="1" si="125">IF(AND(L260&lt;L_rampe,Poussee&lt;Poids*SIN(M260)),0,(-W260+Poussee)/m*SIN(M260)+U260/m*COS(M260)-Poids/m)</f>
        <v>-8.0272577715156572</v>
      </c>
      <c r="F261" s="304">
        <f t="shared" ref="F261:F324" ca="1" si="126">SQRT(acc_x^2+acc_z^2)</f>
        <v>8.0357798665307723</v>
      </c>
      <c r="G261" s="306">
        <f t="shared" ref="G261:G324" ca="1" si="127">G260+acc_x*pas</f>
        <v>10.631267392492628</v>
      </c>
      <c r="H261" s="307">
        <f t="shared" ref="H261:H324" ca="1" si="128">H260+acc_z*pas</f>
        <v>-52.20654278659012</v>
      </c>
      <c r="I261" s="304">
        <f t="shared" ref="I261:I324" ca="1" si="129">SQRT(vit_x^2+vit_z^2)</f>
        <v>53.278015692204058</v>
      </c>
      <c r="J261" s="306">
        <f t="shared" ref="J261:J324" ca="1" si="130">J260+0.5*(vit_x+G260)*pas*(K260&gt;=0)</f>
        <v>286.49517366367331</v>
      </c>
      <c r="K261" s="307">
        <f t="shared" ref="K261:K324" ca="1" si="131">K260+0.5*(vit_z+H260)*pas</f>
        <v>1128.2896029166393</v>
      </c>
      <c r="L261" s="304">
        <f t="shared" ca="1" si="116"/>
        <v>1164.0948898532138</v>
      </c>
      <c r="M261" s="306">
        <f t="shared" ref="M261:M324" ca="1" si="132">IF(AND(L260&gt;L_rampe,G261&gt;0),ATAN2(G261,H261),$M$4)</f>
        <v>-1.3699045717507277</v>
      </c>
      <c r="N261" s="304">
        <f t="shared" ref="N261:N324" ca="1" si="133">DEGREES(Beta)</f>
        <v>-78.489750296993151</v>
      </c>
      <c r="P261" s="310">
        <f t="shared" ref="P261:P324" ca="1" si="134">MATCH(t-pas/2-T_ini,CdP_t)</f>
        <v>23</v>
      </c>
      <c r="Q261" s="304">
        <f t="shared" ref="Q261:Q324" ca="1" si="135">(INDEX(CdP,2,i_P+1)-INDEX(CdP,2,i_P+0))/(INDEX(CdP,1,i_P+1)-INDEX(CdP,1,i_P+0))*(t-pas/2-T_ini-INDEX(CdP,1,i_P+0))+INDEX(CdP,2,i_P+0)</f>
        <v>0</v>
      </c>
      <c r="R261" s="306">
        <f t="shared" ref="R261:R324" ca="1" si="136">Poussee/(g*ISP)</f>
        <v>0</v>
      </c>
      <c r="S261" s="307">
        <f t="shared" ref="S261:S324" ca="1" si="137">S260-Débit*pas</f>
        <v>5.083000000000002</v>
      </c>
      <c r="T261" s="304">
        <f t="shared" ca="1" si="117"/>
        <v>49.86423000000002</v>
      </c>
      <c r="U261" s="311">
        <f t="shared" ca="1" si="118"/>
        <v>0</v>
      </c>
      <c r="V261" s="306">
        <f t="shared" ca="1" si="119"/>
        <v>1.0941654848026994</v>
      </c>
      <c r="W261" s="304">
        <f t="shared" ca="1" si="120"/>
        <v>9.5363576905639711</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t="e">
        <f t="shared" ca="1" si="121"/>
        <v>#N/A</v>
      </c>
      <c r="AG261" s="306">
        <f t="shared" ref="AG261:AG324" ca="1" si="143">IF(AND(L260&lt;L_rampe,Poussee&lt;Poids*SIN(M260)),0,(-W260+Poussee)/m-Poids*SIN(M260)/m)</f>
        <v>7.7845889151781646</v>
      </c>
      <c r="AH261" s="304">
        <f t="shared" ref="AH261:AH324" ca="1" si="144">IF(AND(L260&lt;L_rampe,Poussee&lt;Poids*SIN(M260)), g*SIN(M260), (-W260+Poussee)/m)</f>
        <v>-1.8207307835603117</v>
      </c>
    </row>
    <row r="262" spans="1:34" x14ac:dyDescent="0.2">
      <c r="A262" s="347">
        <f t="shared" ca="1" si="122"/>
        <v>0.1</v>
      </c>
      <c r="B262" s="304">
        <f t="shared" ca="1" si="123"/>
        <v>21.400000000000016</v>
      </c>
      <c r="D262" s="306">
        <f t="shared" ca="1" si="124"/>
        <v>-0.37436860624574181</v>
      </c>
      <c r="E262" s="307">
        <f t="shared" ca="1" si="125"/>
        <v>-7.9716029455033786</v>
      </c>
      <c r="F262" s="304">
        <f t="shared" ca="1" si="126"/>
        <v>7.9803887984295931</v>
      </c>
      <c r="G262" s="306">
        <f t="shared" ca="1" si="127"/>
        <v>10.593830531868054</v>
      </c>
      <c r="H262" s="307">
        <f t="shared" ca="1" si="128"/>
        <v>-53.003703081140458</v>
      </c>
      <c r="I262" s="304">
        <f t="shared" ca="1" si="129"/>
        <v>54.052028506353381</v>
      </c>
      <c r="J262" s="306">
        <f t="shared" ca="1" si="130"/>
        <v>287.55642855989134</v>
      </c>
      <c r="K262" s="307">
        <f t="shared" ca="1" si="131"/>
        <v>1123.0290906232528</v>
      </c>
      <c r="L262" s="304">
        <f t="shared" ca="1" si="116"/>
        <v>1159.2596939392872</v>
      </c>
      <c r="M262" s="306">
        <f t="shared" ca="1" si="132"/>
        <v>-1.3735261257038975</v>
      </c>
      <c r="N262" s="304">
        <f t="shared" ca="1" si="133"/>
        <v>-78.697250053788707</v>
      </c>
      <c r="P262" s="310">
        <f t="shared" ca="1" si="134"/>
        <v>23</v>
      </c>
      <c r="Q262" s="304">
        <f t="shared" ca="1" si="135"/>
        <v>0</v>
      </c>
      <c r="R262" s="306">
        <f t="shared" ca="1" si="136"/>
        <v>0</v>
      </c>
      <c r="S262" s="307">
        <f t="shared" ca="1" si="137"/>
        <v>5.083000000000002</v>
      </c>
      <c r="T262" s="304">
        <f t="shared" ca="1" si="117"/>
        <v>49.86423000000002</v>
      </c>
      <c r="U262" s="311">
        <f t="shared" ca="1" si="118"/>
        <v>0</v>
      </c>
      <c r="V262" s="306">
        <f t="shared" ca="1" si="119"/>
        <v>1.094743053412337</v>
      </c>
      <c r="W262" s="304">
        <f t="shared" ca="1" si="120"/>
        <v>9.8206363739663356</v>
      </c>
      <c r="Y262" s="314" t="str">
        <f t="shared" ca="1" si="138"/>
        <v/>
      </c>
      <c r="Z262" s="315" t="str">
        <f t="shared" ca="1" si="139"/>
        <v/>
      </c>
      <c r="AA262" s="316" t="str">
        <f t="shared" ca="1" si="140"/>
        <v/>
      </c>
      <c r="AC262" s="310" t="e">
        <f t="shared" ca="1" si="141"/>
        <v>#N/A</v>
      </c>
      <c r="AD262" s="323" t="e">
        <f t="shared" ca="1" si="142"/>
        <v>#N/A</v>
      </c>
      <c r="AE262" s="324" t="e">
        <f t="shared" ca="1" si="121"/>
        <v>#N/A</v>
      </c>
      <c r="AG262" s="306">
        <f t="shared" ca="1" si="143"/>
        <v>7.7365835071085538</v>
      </c>
      <c r="AH262" s="304">
        <f t="shared" ca="1" si="144"/>
        <v>-1.8761278163611976</v>
      </c>
    </row>
    <row r="263" spans="1:34" x14ac:dyDescent="0.2">
      <c r="A263" s="347">
        <f t="shared" ca="1" si="122"/>
        <v>0.1</v>
      </c>
      <c r="B263" s="304">
        <f t="shared" ca="1" si="123"/>
        <v>21.500000000000018</v>
      </c>
      <c r="D263" s="306">
        <f t="shared" ca="1" si="124"/>
        <v>-0.3786696910341667</v>
      </c>
      <c r="E263" s="307">
        <f t="shared" ca="1" si="125"/>
        <v>-7.9154165621183505</v>
      </c>
      <c r="F263" s="304">
        <f t="shared" ca="1" si="126"/>
        <v>7.9244690728632037</v>
      </c>
      <c r="G263" s="306">
        <f t="shared" ca="1" si="127"/>
        <v>10.555963562764637</v>
      </c>
      <c r="H263" s="307">
        <f t="shared" ca="1" si="128"/>
        <v>-53.795244737352292</v>
      </c>
      <c r="I263" s="304">
        <f t="shared" ca="1" si="129"/>
        <v>54.821133909196405</v>
      </c>
      <c r="J263" s="306">
        <f t="shared" ca="1" si="130"/>
        <v>288.61391826462295</v>
      </c>
      <c r="K263" s="307">
        <f t="shared" ca="1" si="131"/>
        <v>1117.6891432323282</v>
      </c>
      <c r="L263" s="304">
        <f t="shared" ca="1" si="116"/>
        <v>1154.3513393744013</v>
      </c>
      <c r="M263" s="306">
        <f t="shared" ca="1" si="132"/>
        <v>-1.3770333448857521</v>
      </c>
      <c r="N263" s="304">
        <f t="shared" ca="1" si="133"/>
        <v>-78.898198910736298</v>
      </c>
      <c r="P263" s="310">
        <f t="shared" ca="1" si="134"/>
        <v>23</v>
      </c>
      <c r="Q263" s="304">
        <f t="shared" ca="1" si="135"/>
        <v>0</v>
      </c>
      <c r="R263" s="306">
        <f t="shared" ca="1" si="136"/>
        <v>0</v>
      </c>
      <c r="S263" s="307">
        <f t="shared" ca="1" si="137"/>
        <v>5.083000000000002</v>
      </c>
      <c r="T263" s="304">
        <f t="shared" ca="1" si="117"/>
        <v>49.86423000000002</v>
      </c>
      <c r="U263" s="311">
        <f t="shared" ca="1" si="118"/>
        <v>0</v>
      </c>
      <c r="V263" s="306">
        <f t="shared" ca="1" si="119"/>
        <v>1.0953296377578903</v>
      </c>
      <c r="W263" s="304">
        <f t="shared" ca="1" si="120"/>
        <v>10.107512937033301</v>
      </c>
      <c r="Y263" s="314" t="str">
        <f t="shared" ca="1" si="138"/>
        <v/>
      </c>
      <c r="Z263" s="315" t="str">
        <f t="shared" ca="1" si="139"/>
        <v/>
      </c>
      <c r="AA263" s="316" t="str">
        <f t="shared" ca="1" si="140"/>
        <v/>
      </c>
      <c r="AC263" s="310" t="e">
        <f t="shared" ca="1" si="141"/>
        <v>#N/A</v>
      </c>
      <c r="AD263" s="323" t="e">
        <f t="shared" ca="1" si="142"/>
        <v>#N/A</v>
      </c>
      <c r="AE263" s="324" t="e">
        <f t="shared" ca="1" si="121"/>
        <v>#N/A</v>
      </c>
      <c r="AG263" s="306">
        <f t="shared" ca="1" si="143"/>
        <v>7.6876823714182905</v>
      </c>
      <c r="AH263" s="304">
        <f t="shared" ca="1" si="144"/>
        <v>-1.932055159151354</v>
      </c>
    </row>
    <row r="264" spans="1:34" x14ac:dyDescent="0.2">
      <c r="A264" s="347">
        <f t="shared" ca="1" si="122"/>
        <v>0.1</v>
      </c>
      <c r="B264" s="304">
        <f t="shared" ca="1" si="123"/>
        <v>21.600000000000019</v>
      </c>
      <c r="D264" s="306">
        <f t="shared" ca="1" si="124"/>
        <v>-0.38289003571483854</v>
      </c>
      <c r="E264" s="307">
        <f t="shared" ca="1" si="125"/>
        <v>-7.8587178592175144</v>
      </c>
      <c r="F264" s="304">
        <f t="shared" ca="1" si="126"/>
        <v>7.8680398556587159</v>
      </c>
      <c r="G264" s="306">
        <f t="shared" ca="1" si="127"/>
        <v>10.517674559193154</v>
      </c>
      <c r="H264" s="307">
        <f t="shared" ca="1" si="128"/>
        <v>-54.581116523274041</v>
      </c>
      <c r="I264" s="304">
        <f t="shared" ca="1" si="129"/>
        <v>55.585247674723171</v>
      </c>
      <c r="J264" s="306">
        <f t="shared" ca="1" si="130"/>
        <v>289.66760017072085</v>
      </c>
      <c r="K264" s="307">
        <f t="shared" ca="1" si="131"/>
        <v>1112.2703251692969</v>
      </c>
      <c r="L264" s="304">
        <f t="shared" ca="1" si="116"/>
        <v>1149.3705211292302</v>
      </c>
      <c r="M264" s="306">
        <f t="shared" ca="1" si="132"/>
        <v>-1.3804316327647166</v>
      </c>
      <c r="N264" s="304">
        <f t="shared" ca="1" si="133"/>
        <v>-79.092906463771428</v>
      </c>
      <c r="P264" s="310">
        <f t="shared" ca="1" si="134"/>
        <v>23</v>
      </c>
      <c r="Q264" s="304">
        <f t="shared" ca="1" si="135"/>
        <v>0</v>
      </c>
      <c r="R264" s="306">
        <f t="shared" ca="1" si="136"/>
        <v>0</v>
      </c>
      <c r="S264" s="307">
        <f t="shared" ca="1" si="137"/>
        <v>5.083000000000002</v>
      </c>
      <c r="T264" s="304">
        <f t="shared" ca="1" si="117"/>
        <v>49.86423000000002</v>
      </c>
      <c r="U264" s="311">
        <f t="shared" ca="1" si="118"/>
        <v>0</v>
      </c>
      <c r="V264" s="306">
        <f t="shared" ca="1" si="119"/>
        <v>1.0959251892528081</v>
      </c>
      <c r="W264" s="304">
        <f t="shared" ca="1" si="120"/>
        <v>10.396889728225016</v>
      </c>
      <c r="Y264" s="314" t="str">
        <f t="shared" ca="1" si="138"/>
        <v/>
      </c>
      <c r="Z264" s="315" t="str">
        <f t="shared" ca="1" si="139"/>
        <v/>
      </c>
      <c r="AA264" s="316" t="str">
        <f t="shared" ca="1" si="140"/>
        <v/>
      </c>
      <c r="AC264" s="310" t="e">
        <f t="shared" ca="1" si="141"/>
        <v>#N/A</v>
      </c>
      <c r="AD264" s="323" t="e">
        <f t="shared" ca="1" si="142"/>
        <v>#N/A</v>
      </c>
      <c r="AE264" s="324" t="e">
        <f t="shared" ca="1" si="121"/>
        <v>#N/A</v>
      </c>
      <c r="AG264" s="306">
        <f t="shared" ca="1" si="143"/>
        <v>7.6379280659609732</v>
      </c>
      <c r="AH264" s="304">
        <f t="shared" ca="1" si="144"/>
        <v>-1.9884935937504027</v>
      </c>
    </row>
    <row r="265" spans="1:34" x14ac:dyDescent="0.2">
      <c r="A265" s="347">
        <f t="shared" ca="1" si="122"/>
        <v>0.1</v>
      </c>
      <c r="B265" s="304">
        <f t="shared" ca="1" si="123"/>
        <v>21.700000000000021</v>
      </c>
      <c r="D265" s="306">
        <f t="shared" ca="1" si="124"/>
        <v>-0.38702900333947876</v>
      </c>
      <c r="E265" s="307">
        <f t="shared" ca="1" si="125"/>
        <v>-7.8015260725865971</v>
      </c>
      <c r="F265" s="304">
        <f t="shared" ca="1" si="126"/>
        <v>7.8111203108564649</v>
      </c>
      <c r="G265" s="306">
        <f t="shared" ca="1" si="127"/>
        <v>10.478971658859205</v>
      </c>
      <c r="H265" s="307">
        <f t="shared" ca="1" si="128"/>
        <v>-55.361269130532698</v>
      </c>
      <c r="I265" s="304">
        <f t="shared" ca="1" si="129"/>
        <v>56.344289566649493</v>
      </c>
      <c r="J265" s="306">
        <f t="shared" ca="1" si="130"/>
        <v>290.71743248162346</v>
      </c>
      <c r="K265" s="307">
        <f t="shared" ca="1" si="131"/>
        <v>1106.7732058866065</v>
      </c>
      <c r="L265" s="304">
        <f t="shared" ca="1" si="116"/>
        <v>1144.3179430635632</v>
      </c>
      <c r="M265" s="306">
        <f t="shared" ca="1" si="132"/>
        <v>-1.3837260611341258</v>
      </c>
      <c r="N265" s="304">
        <f t="shared" ca="1" si="133"/>
        <v>-79.281663305246738</v>
      </c>
      <c r="P265" s="310">
        <f t="shared" ca="1" si="134"/>
        <v>23</v>
      </c>
      <c r="Q265" s="304">
        <f t="shared" ca="1" si="135"/>
        <v>0</v>
      </c>
      <c r="R265" s="306">
        <f t="shared" ca="1" si="136"/>
        <v>0</v>
      </c>
      <c r="S265" s="307">
        <f t="shared" ca="1" si="137"/>
        <v>5.083000000000002</v>
      </c>
      <c r="T265" s="304">
        <f t="shared" ca="1" si="117"/>
        <v>49.86423000000002</v>
      </c>
      <c r="U265" s="311">
        <f t="shared" ca="1" si="118"/>
        <v>0</v>
      </c>
      <c r="V265" s="306">
        <f t="shared" ca="1" si="119"/>
        <v>1.0965296588459135</v>
      </c>
      <c r="W265" s="304">
        <f t="shared" ca="1" si="120"/>
        <v>10.688669190692949</v>
      </c>
      <c r="Y265" s="314" t="str">
        <f t="shared" ca="1" si="138"/>
        <v/>
      </c>
      <c r="Z265" s="315" t="str">
        <f t="shared" ca="1" si="139"/>
        <v/>
      </c>
      <c r="AA265" s="316" t="str">
        <f t="shared" ca="1" si="140"/>
        <v/>
      </c>
      <c r="AC265" s="310" t="e">
        <f t="shared" ca="1" si="141"/>
        <v>#N/A</v>
      </c>
      <c r="AD265" s="323" t="e">
        <f t="shared" ca="1" si="142"/>
        <v>#N/A</v>
      </c>
      <c r="AE265" s="324" t="e">
        <f t="shared" ca="1" si="121"/>
        <v>#N/A</v>
      </c>
      <c r="AG265" s="306">
        <f t="shared" ca="1" si="143"/>
        <v>7.5873613263920099</v>
      </c>
      <c r="AH265" s="304">
        <f t="shared" ca="1" si="144"/>
        <v>-2.0454239087595933</v>
      </c>
    </row>
    <row r="266" spans="1:34" x14ac:dyDescent="0.2">
      <c r="A266" s="347">
        <f t="shared" ca="1" si="122"/>
        <v>0.1</v>
      </c>
      <c r="B266" s="304">
        <f t="shared" ca="1" si="123"/>
        <v>21.800000000000022</v>
      </c>
      <c r="D266" s="306">
        <f t="shared" ca="1" si="124"/>
        <v>-0.39108601382004687</v>
      </c>
      <c r="E266" s="307">
        <f t="shared" ca="1" si="125"/>
        <v>-7.7438604236061197</v>
      </c>
      <c r="F266" s="304">
        <f t="shared" ca="1" si="126"/>
        <v>7.7537295884302546</v>
      </c>
      <c r="G266" s="306">
        <f t="shared" ca="1" si="127"/>
        <v>10.439863057477201</v>
      </c>
      <c r="H266" s="307">
        <f t="shared" ca="1" si="128"/>
        <v>-56.135655172893308</v>
      </c>
      <c r="I266" s="304">
        <f t="shared" ca="1" si="129"/>
        <v>57.09818317905448</v>
      </c>
      <c r="J266" s="306">
        <f t="shared" ca="1" si="130"/>
        <v>291.76337421744029</v>
      </c>
      <c r="K266" s="307">
        <f t="shared" ca="1" si="131"/>
        <v>1101.1983596714354</v>
      </c>
      <c r="L266" s="304">
        <f t="shared" ca="1" si="116"/>
        <v>1139.1943178746135</v>
      </c>
      <c r="M266" s="306">
        <f t="shared" ca="1" si="132"/>
        <v>-1.3869213948013541</v>
      </c>
      <c r="N266" s="304">
        <f t="shared" ca="1" si="133"/>
        <v>-79.464742438514989</v>
      </c>
      <c r="P266" s="310">
        <f t="shared" ca="1" si="134"/>
        <v>23</v>
      </c>
      <c r="Q266" s="304">
        <f t="shared" ca="1" si="135"/>
        <v>0</v>
      </c>
      <c r="R266" s="306">
        <f t="shared" ca="1" si="136"/>
        <v>0</v>
      </c>
      <c r="S266" s="307">
        <f t="shared" ca="1" si="137"/>
        <v>5.083000000000002</v>
      </c>
      <c r="T266" s="304">
        <f t="shared" ca="1" si="117"/>
        <v>49.86423000000002</v>
      </c>
      <c r="U266" s="311">
        <f t="shared" ca="1" si="118"/>
        <v>0</v>
      </c>
      <c r="V266" s="306">
        <f t="shared" ca="1" si="119"/>
        <v>1.0971429970370166</v>
      </c>
      <c r="W266" s="304">
        <f t="shared" ca="1" si="120"/>
        <v>10.982753921484477</v>
      </c>
      <c r="Y266" s="314" t="str">
        <f t="shared" ca="1" si="138"/>
        <v/>
      </c>
      <c r="Z266" s="315" t="str">
        <f t="shared" ca="1" si="139"/>
        <v/>
      </c>
      <c r="AA266" s="316" t="str">
        <f t="shared" ca="1" si="140"/>
        <v/>
      </c>
      <c r="AC266" s="310" t="e">
        <f t="shared" ca="1" si="141"/>
        <v>#N/A</v>
      </c>
      <c r="AD266" s="323" t="e">
        <f t="shared" ca="1" si="142"/>
        <v>#N/A</v>
      </c>
      <c r="AE266" s="324" t="e">
        <f t="shared" ca="1" si="121"/>
        <v>#N/A</v>
      </c>
      <c r="AG266" s="306">
        <f t="shared" ca="1" si="143"/>
        <v>7.5360212193867619</v>
      </c>
      <c r="AH266" s="304">
        <f t="shared" ca="1" si="144"/>
        <v>-2.1028269114091964</v>
      </c>
    </row>
    <row r="267" spans="1:34" x14ac:dyDescent="0.2">
      <c r="A267" s="347">
        <f t="shared" ca="1" si="122"/>
        <v>0.1</v>
      </c>
      <c r="B267" s="304">
        <f t="shared" ca="1" si="123"/>
        <v>21.900000000000023</v>
      </c>
      <c r="D267" s="306">
        <f t="shared" ca="1" si="124"/>
        <v>-0.39506054238421034</v>
      </c>
      <c r="E267" s="307">
        <f t="shared" ca="1" si="125"/>
        <v>-7.6857401071642677</v>
      </c>
      <c r="F267" s="304">
        <f t="shared" ca="1" si="126"/>
        <v>7.6958868122538231</v>
      </c>
      <c r="G267" s="306">
        <f t="shared" ca="1" si="127"/>
        <v>10.40035700323878</v>
      </c>
      <c r="H267" s="307">
        <f t="shared" ca="1" si="128"/>
        <v>-56.904229183609736</v>
      </c>
      <c r="I267" s="304">
        <f t="shared" ca="1" si="129"/>
        <v>57.846855789883691</v>
      </c>
      <c r="J267" s="306">
        <f t="shared" ca="1" si="130"/>
        <v>292.80538522047607</v>
      </c>
      <c r="K267" s="307">
        <f t="shared" ca="1" si="131"/>
        <v>1095.5463654536102</v>
      </c>
      <c r="L267" s="304">
        <f t="shared" ca="1" si="116"/>
        <v>1134.0003670514072</v>
      </c>
      <c r="M267" s="306">
        <f t="shared" ca="1" si="132"/>
        <v>-1.3900221141367175</v>
      </c>
      <c r="N267" s="304">
        <f t="shared" ca="1" si="133"/>
        <v>-79.642400569885922</v>
      </c>
      <c r="P267" s="310">
        <f t="shared" ca="1" si="134"/>
        <v>23</v>
      </c>
      <c r="Q267" s="304">
        <f t="shared" ca="1" si="135"/>
        <v>0</v>
      </c>
      <c r="R267" s="306">
        <f t="shared" ca="1" si="136"/>
        <v>0</v>
      </c>
      <c r="S267" s="307">
        <f t="shared" ca="1" si="137"/>
        <v>5.083000000000002</v>
      </c>
      <c r="T267" s="304">
        <f t="shared" ca="1" si="117"/>
        <v>49.86423000000002</v>
      </c>
      <c r="U267" s="311">
        <f t="shared" ca="1" si="118"/>
        <v>0</v>
      </c>
      <c r="V267" s="306">
        <f t="shared" ca="1" si="119"/>
        <v>1.0977651538925368</v>
      </c>
      <c r="W267" s="304">
        <f t="shared" ca="1" si="120"/>
        <v>11.2790467296819</v>
      </c>
      <c r="Y267" s="314" t="str">
        <f t="shared" ca="1" si="138"/>
        <v/>
      </c>
      <c r="Z267" s="315" t="str">
        <f t="shared" ca="1" si="139"/>
        <v/>
      </c>
      <c r="AA267" s="316" t="str">
        <f t="shared" ca="1" si="140"/>
        <v/>
      </c>
      <c r="AC267" s="310" t="e">
        <f t="shared" ca="1" si="141"/>
        <v>#N/A</v>
      </c>
      <c r="AD267" s="323" t="e">
        <f t="shared" ca="1" si="142"/>
        <v>#N/A</v>
      </c>
      <c r="AE267" s="324" t="e">
        <f t="shared" ca="1" si="121"/>
        <v>#N/A</v>
      </c>
      <c r="AG267" s="306">
        <f t="shared" ca="1" si="143"/>
        <v>7.4839452789997116</v>
      </c>
      <c r="AH267" s="304">
        <f t="shared" ca="1" si="144"/>
        <v>-2.1606834392060739</v>
      </c>
    </row>
    <row r="268" spans="1:34" x14ac:dyDescent="0.2">
      <c r="A268" s="347">
        <f t="shared" ca="1" si="122"/>
        <v>0.1</v>
      </c>
      <c r="B268" s="304">
        <f t="shared" ca="1" si="123"/>
        <v>22.000000000000025</v>
      </c>
      <c r="D268" s="306">
        <f t="shared" ca="1" si="124"/>
        <v>-0.39895211810869102</v>
      </c>
      <c r="E268" s="307">
        <f t="shared" ca="1" si="125"/>
        <v>-7.6271842798209875</v>
      </c>
      <c r="F268" s="304">
        <f t="shared" ca="1" si="126"/>
        <v>7.6376110683178817</v>
      </c>
      <c r="G268" s="306">
        <f t="shared" ca="1" si="127"/>
        <v>10.360461791427911</v>
      </c>
      <c r="H268" s="307">
        <f t="shared" ca="1" si="128"/>
        <v>-57.666947611591837</v>
      </c>
      <c r="I268" s="304">
        <f t="shared" ca="1" si="129"/>
        <v>58.590238225917084</v>
      </c>
      <c r="J268" s="306">
        <f t="shared" ca="1" si="130"/>
        <v>293.84342616020939</v>
      </c>
      <c r="K268" s="307">
        <f t="shared" ca="1" si="131"/>
        <v>1089.8178066138501</v>
      </c>
      <c r="L268" s="304">
        <f t="shared" ca="1" si="116"/>
        <v>1128.7368208356604</v>
      </c>
      <c r="M268" s="306">
        <f t="shared" ca="1" si="132"/>
        <v>-1.3930324356921027</v>
      </c>
      <c r="N268" s="304">
        <f t="shared" ca="1" si="133"/>
        <v>-79.814879289986749</v>
      </c>
      <c r="P268" s="310">
        <f t="shared" ca="1" si="134"/>
        <v>23</v>
      </c>
      <c r="Q268" s="304">
        <f t="shared" ca="1" si="135"/>
        <v>0</v>
      </c>
      <c r="R268" s="306">
        <f t="shared" ca="1" si="136"/>
        <v>0</v>
      </c>
      <c r="S268" s="307">
        <f t="shared" ca="1" si="137"/>
        <v>5.083000000000002</v>
      </c>
      <c r="T268" s="304">
        <f t="shared" ca="1" si="117"/>
        <v>49.86423000000002</v>
      </c>
      <c r="U268" s="311">
        <f t="shared" ca="1" si="118"/>
        <v>0</v>
      </c>
      <c r="V268" s="306">
        <f t="shared" ca="1" si="119"/>
        <v>1.0983960790611196</v>
      </c>
      <c r="W268" s="304">
        <f t="shared" ca="1" si="120"/>
        <v>11.577450693428684</v>
      </c>
      <c r="Y268" s="314" t="str">
        <f t="shared" ca="1" si="138"/>
        <v/>
      </c>
      <c r="Z268" s="315" t="str">
        <f t="shared" ca="1" si="139"/>
        <v/>
      </c>
      <c r="AA268" s="316" t="str">
        <f t="shared" ca="1" si="140"/>
        <v/>
      </c>
      <c r="AC268" s="310">
        <f t="shared" ca="1" si="141"/>
        <v>22.000000000000025</v>
      </c>
      <c r="AD268" s="323">
        <f t="shared" ca="1" si="142"/>
        <v>293.84342616020939</v>
      </c>
      <c r="AE268" s="324" t="e">
        <f t="shared" ca="1" si="121"/>
        <v>#N/A</v>
      </c>
      <c r="AG268" s="306">
        <f t="shared" ca="1" si="143"/>
        <v>7.4311696281374431</v>
      </c>
      <c r="AH268" s="304">
        <f t="shared" ca="1" si="144"/>
        <v>-2.2189743713716106</v>
      </c>
    </row>
    <row r="269" spans="1:34" x14ac:dyDescent="0.2">
      <c r="A269" s="347">
        <f t="shared" ca="1" si="122"/>
        <v>0.1</v>
      </c>
      <c r="B269" s="304">
        <f t="shared" ca="1" si="123"/>
        <v>22.100000000000026</v>
      </c>
      <c r="D269" s="306">
        <f t="shared" ca="1" si="124"/>
        <v>-0.40276032252051613</v>
      </c>
      <c r="E269" s="307">
        <f t="shared" ca="1" si="125"/>
        <v>-7.5682120482278847</v>
      </c>
      <c r="F269" s="304">
        <f t="shared" ca="1" si="126"/>
        <v>7.5789213932022372</v>
      </c>
      <c r="G269" s="306">
        <f t="shared" ca="1" si="127"/>
        <v>10.320185759175859</v>
      </c>
      <c r="H269" s="307">
        <f t="shared" ca="1" si="128"/>
        <v>-58.423768816414622</v>
      </c>
      <c r="I269" s="304">
        <f t="shared" ca="1" si="129"/>
        <v>59.328264737962442</v>
      </c>
      <c r="J269" s="306">
        <f t="shared" ca="1" si="130"/>
        <v>294.87745853773959</v>
      </c>
      <c r="K269" s="307">
        <f t="shared" ca="1" si="131"/>
        <v>1084.0132707924497</v>
      </c>
      <c r="L269" s="304">
        <f t="shared" ca="1" si="116"/>
        <v>1123.4044181895588</v>
      </c>
      <c r="M269" s="306">
        <f t="shared" ca="1" si="132"/>
        <v>-1.395956331076464</v>
      </c>
      <c r="N269" s="304">
        <f t="shared" ca="1" si="133"/>
        <v>-79.982406155248427</v>
      </c>
      <c r="P269" s="310">
        <f t="shared" ca="1" si="134"/>
        <v>23</v>
      </c>
      <c r="Q269" s="304">
        <f t="shared" ca="1" si="135"/>
        <v>0</v>
      </c>
      <c r="R269" s="306">
        <f t="shared" ca="1" si="136"/>
        <v>0</v>
      </c>
      <c r="S269" s="307">
        <f t="shared" ca="1" si="137"/>
        <v>5.083000000000002</v>
      </c>
      <c r="T269" s="304">
        <f t="shared" ca="1" si="117"/>
        <v>49.86423000000002</v>
      </c>
      <c r="U269" s="311">
        <f t="shared" ca="1" si="118"/>
        <v>0</v>
      </c>
      <c r="V269" s="306">
        <f t="shared" ca="1" si="119"/>
        <v>1.0990357217892379</v>
      </c>
      <c r="W269" s="304">
        <f t="shared" ca="1" si="120"/>
        <v>11.877869215798357</v>
      </c>
      <c r="Y269" s="314" t="str">
        <f t="shared" ca="1" si="138"/>
        <v/>
      </c>
      <c r="Z269" s="315" t="str">
        <f t="shared" ca="1" si="139"/>
        <v/>
      </c>
      <c r="AA269" s="316" t="str">
        <f t="shared" ca="1" si="140"/>
        <v/>
      </c>
      <c r="AC269" s="310" t="e">
        <f t="shared" ca="1" si="141"/>
        <v>#N/A</v>
      </c>
      <c r="AD269" s="323" t="e">
        <f t="shared" ca="1" si="142"/>
        <v>#N/A</v>
      </c>
      <c r="AE269" s="324" t="e">
        <f t="shared" ca="1" si="121"/>
        <v>#N/A</v>
      </c>
      <c r="AG269" s="306">
        <f t="shared" ca="1" si="143"/>
        <v>7.3777290868701275</v>
      </c>
      <c r="AH269" s="304">
        <f t="shared" ca="1" si="144"/>
        <v>-2.2776806400607277</v>
      </c>
    </row>
    <row r="270" spans="1:34" x14ac:dyDescent="0.2">
      <c r="A270" s="347">
        <f t="shared" ca="1" si="122"/>
        <v>0.1</v>
      </c>
      <c r="B270" s="304">
        <f t="shared" ca="1" si="123"/>
        <v>22.200000000000028</v>
      </c>
      <c r="D270" s="306">
        <f t="shared" ca="1" si="124"/>
        <v>-0.40648478825747647</v>
      </c>
      <c r="E270" s="307">
        <f t="shared" ca="1" si="125"/>
        <v>-7.5088424578085764</v>
      </c>
      <c r="F270" s="304">
        <f t="shared" ca="1" si="126"/>
        <v>7.5198367628076523</v>
      </c>
      <c r="G270" s="306">
        <f t="shared" ca="1" si="127"/>
        <v>10.279537280350111</v>
      </c>
      <c r="H270" s="307">
        <f t="shared" ca="1" si="128"/>
        <v>-59.174653062195482</v>
      </c>
      <c r="I270" s="304">
        <f t="shared" ca="1" si="129"/>
        <v>60.060872885176323</v>
      </c>
      <c r="J270" s="306">
        <f t="shared" ca="1" si="130"/>
        <v>295.90744468971587</v>
      </c>
      <c r="K270" s="307">
        <f t="shared" ca="1" si="131"/>
        <v>1078.1333496985192</v>
      </c>
      <c r="L270" s="304">
        <f t="shared" ca="1" si="116"/>
        <v>1118.0039067708783</v>
      </c>
      <c r="M270" s="306">
        <f t="shared" ca="1" si="132"/>
        <v>-1.3987975442552261</v>
      </c>
      <c r="N270" s="304">
        <f t="shared" ca="1" si="133"/>
        <v>-80.145195679088445</v>
      </c>
      <c r="P270" s="310">
        <f t="shared" ca="1" si="134"/>
        <v>23</v>
      </c>
      <c r="Q270" s="304">
        <f t="shared" ca="1" si="135"/>
        <v>0</v>
      </c>
      <c r="R270" s="306">
        <f t="shared" ca="1" si="136"/>
        <v>0</v>
      </c>
      <c r="S270" s="307">
        <f t="shared" ca="1" si="137"/>
        <v>5.083000000000002</v>
      </c>
      <c r="T270" s="304">
        <f t="shared" ca="1" si="117"/>
        <v>49.86423000000002</v>
      </c>
      <c r="U270" s="311">
        <f t="shared" ca="1" si="118"/>
        <v>0</v>
      </c>
      <c r="V270" s="306">
        <f t="shared" ca="1" si="119"/>
        <v>1.0996840309367739</v>
      </c>
      <c r="W270" s="304">
        <f t="shared" ca="1" si="120"/>
        <v>12.180206079464174</v>
      </c>
      <c r="Y270" s="314" t="str">
        <f t="shared" ca="1" si="138"/>
        <v/>
      </c>
      <c r="Z270" s="315" t="str">
        <f t="shared" ca="1" si="139"/>
        <v/>
      </c>
      <c r="AA270" s="316" t="str">
        <f t="shared" ca="1" si="140"/>
        <v/>
      </c>
      <c r="AC270" s="310" t="e">
        <f t="shared" ca="1" si="141"/>
        <v>#N/A</v>
      </c>
      <c r="AD270" s="323" t="e">
        <f t="shared" ca="1" si="142"/>
        <v>#N/A</v>
      </c>
      <c r="AE270" s="324" t="e">
        <f t="shared" ca="1" si="121"/>
        <v>#N/A</v>
      </c>
      <c r="AG270" s="306">
        <f t="shared" ca="1" si="143"/>
        <v>7.3236572690919521</v>
      </c>
      <c r="AH270" s="304">
        <f t="shared" ca="1" si="144"/>
        <v>-2.3367832413532073</v>
      </c>
    </row>
    <row r="271" spans="1:34" x14ac:dyDescent="0.2">
      <c r="A271" s="347">
        <f t="shared" ca="1" si="122"/>
        <v>0.1</v>
      </c>
      <c r="B271" s="304">
        <f t="shared" ca="1" si="123"/>
        <v>22.300000000000029</v>
      </c>
      <c r="D271" s="306">
        <f t="shared" ca="1" si="124"/>
        <v>-0.41012519778017942</v>
      </c>
      <c r="E271" s="307">
        <f t="shared" ca="1" si="125"/>
        <v>-7.4490944817041589</v>
      </c>
      <c r="F271" s="304">
        <f t="shared" ca="1" si="126"/>
        <v>7.4603760813520372</v>
      </c>
      <c r="G271" s="306">
        <f t="shared" ca="1" si="127"/>
        <v>10.238524760572092</v>
      </c>
      <c r="H271" s="307">
        <f t="shared" ca="1" si="128"/>
        <v>-59.9195625103659</v>
      </c>
      <c r="I271" s="304">
        <f t="shared" ca="1" si="129"/>
        <v>60.78800342753901</v>
      </c>
      <c r="J271" s="306">
        <f t="shared" ca="1" si="130"/>
        <v>296.933347791762</v>
      </c>
      <c r="K271" s="307">
        <f t="shared" ca="1" si="131"/>
        <v>1072.178638919891</v>
      </c>
      <c r="L271" s="304">
        <f t="shared" ca="1" si="116"/>
        <v>1112.5360429158839</v>
      </c>
      <c r="M271" s="306">
        <f t="shared" ca="1" si="132"/>
        <v>-1.4015596074228707</v>
      </c>
      <c r="N271" s="304">
        <f t="shared" ca="1" si="133"/>
        <v>-80.303450241343015</v>
      </c>
      <c r="P271" s="310">
        <f t="shared" ca="1" si="134"/>
        <v>23</v>
      </c>
      <c r="Q271" s="304">
        <f t="shared" ca="1" si="135"/>
        <v>0</v>
      </c>
      <c r="R271" s="306">
        <f t="shared" ca="1" si="136"/>
        <v>0</v>
      </c>
      <c r="S271" s="307">
        <f t="shared" ca="1" si="137"/>
        <v>5.083000000000002</v>
      </c>
      <c r="T271" s="304">
        <f t="shared" ca="1" si="117"/>
        <v>49.86423000000002</v>
      </c>
      <c r="U271" s="311">
        <f t="shared" ca="1" si="118"/>
        <v>0</v>
      </c>
      <c r="V271" s="306">
        <f t="shared" ca="1" si="119"/>
        <v>1.1003409549925696</v>
      </c>
      <c r="W271" s="304">
        <f t="shared" ca="1" si="120"/>
        <v>12.484365500130316</v>
      </c>
      <c r="Y271" s="314" t="str">
        <f t="shared" ca="1" si="138"/>
        <v/>
      </c>
      <c r="Z271" s="315" t="str">
        <f t="shared" ca="1" si="139"/>
        <v/>
      </c>
      <c r="AA271" s="316" t="str">
        <f t="shared" ca="1" si="140"/>
        <v/>
      </c>
      <c r="AC271" s="310" t="e">
        <f t="shared" ca="1" si="141"/>
        <v>#N/A</v>
      </c>
      <c r="AD271" s="323" t="e">
        <f t="shared" ca="1" si="142"/>
        <v>#N/A</v>
      </c>
      <c r="AE271" s="324" t="e">
        <f t="shared" ca="1" si="121"/>
        <v>#N/A</v>
      </c>
      <c r="AG271" s="306">
        <f t="shared" ca="1" si="143"/>
        <v>7.2689866688554119</v>
      </c>
      <c r="AH271" s="304">
        <f t="shared" ca="1" si="144"/>
        <v>-2.3962632460090831</v>
      </c>
    </row>
    <row r="272" spans="1:34" x14ac:dyDescent="0.2">
      <c r="A272" s="347">
        <f t="shared" ca="1" si="122"/>
        <v>0.1</v>
      </c>
      <c r="B272" s="304">
        <f t="shared" ca="1" si="123"/>
        <v>22.400000000000031</v>
      </c>
      <c r="D272" s="306">
        <f t="shared" ca="1" si="124"/>
        <v>-0.41368128212906141</v>
      </c>
      <c r="E272" s="307">
        <f t="shared" ca="1" si="125"/>
        <v>-7.3889870099883828</v>
      </c>
      <c r="F272" s="304">
        <f t="shared" ca="1" si="126"/>
        <v>7.400558170635577</v>
      </c>
      <c r="G272" s="306">
        <f t="shared" ca="1" si="127"/>
        <v>10.197156632359187</v>
      </c>
      <c r="H272" s="307">
        <f t="shared" ca="1" si="128"/>
        <v>-60.658461211364738</v>
      </c>
      <c r="I272" s="304">
        <f t="shared" ca="1" si="129"/>
        <v>61.509600225619309</v>
      </c>
      <c r="J272" s="306">
        <f t="shared" ca="1" si="130"/>
        <v>297.95513186140857</v>
      </c>
      <c r="K272" s="307">
        <f t="shared" ca="1" si="131"/>
        <v>1066.1497377338044</v>
      </c>
      <c r="L272" s="304">
        <f t="shared" ca="1" si="116"/>
        <v>1107.0015916304769</v>
      </c>
      <c r="M272" s="306">
        <f t="shared" ca="1" si="132"/>
        <v>-1.4042458555822859</v>
      </c>
      <c r="N272" s="304">
        <f t="shared" ca="1" si="133"/>
        <v>-80.457360923602295</v>
      </c>
      <c r="P272" s="310">
        <f t="shared" ca="1" si="134"/>
        <v>23</v>
      </c>
      <c r="Q272" s="304">
        <f t="shared" ca="1" si="135"/>
        <v>0</v>
      </c>
      <c r="R272" s="306">
        <f t="shared" ca="1" si="136"/>
        <v>0</v>
      </c>
      <c r="S272" s="307">
        <f t="shared" ca="1" si="137"/>
        <v>5.083000000000002</v>
      </c>
      <c r="T272" s="304">
        <f t="shared" ca="1" si="117"/>
        <v>49.86423000000002</v>
      </c>
      <c r="U272" s="311">
        <f t="shared" ca="1" si="118"/>
        <v>0</v>
      </c>
      <c r="V272" s="306">
        <f t="shared" ca="1" si="119"/>
        <v>1.1010064420899339</v>
      </c>
      <c r="W272" s="304">
        <f t="shared" ca="1" si="120"/>
        <v>12.790252178687991</v>
      </c>
      <c r="Y272" s="314" t="str">
        <f t="shared" ca="1" si="138"/>
        <v/>
      </c>
      <c r="Z272" s="315" t="str">
        <f t="shared" ca="1" si="139"/>
        <v/>
      </c>
      <c r="AA272" s="316" t="str">
        <f t="shared" ca="1" si="140"/>
        <v/>
      </c>
      <c r="AC272" s="310" t="e">
        <f t="shared" ca="1" si="141"/>
        <v>#N/A</v>
      </c>
      <c r="AD272" s="323" t="e">
        <f t="shared" ca="1" si="142"/>
        <v>#N/A</v>
      </c>
      <c r="AE272" s="324" t="e">
        <f t="shared" ca="1" si="121"/>
        <v>#N/A</v>
      </c>
      <c r="AG272" s="306">
        <f t="shared" ca="1" si="143"/>
        <v>7.2137487375437859</v>
      </c>
      <c r="AH272" s="304">
        <f t="shared" ca="1" si="144"/>
        <v>-2.456101809980388</v>
      </c>
    </row>
    <row r="273" spans="1:34" x14ac:dyDescent="0.2">
      <c r="A273" s="347">
        <f t="shared" ca="1" si="122"/>
        <v>0.1</v>
      </c>
      <c r="B273" s="304">
        <f t="shared" ca="1" si="123"/>
        <v>22.500000000000032</v>
      </c>
      <c r="D273" s="306">
        <f t="shared" ca="1" si="124"/>
        <v>-0.4171528197205765</v>
      </c>
      <c r="E273" s="307">
        <f t="shared" ca="1" si="125"/>
        <v>-7.328538839156991</v>
      </c>
      <c r="F273" s="304">
        <f t="shared" ca="1" si="126"/>
        <v>7.3404017595791942</v>
      </c>
      <c r="G273" s="306">
        <f t="shared" ca="1" si="127"/>
        <v>10.155441350387129</v>
      </c>
      <c r="H273" s="307">
        <f t="shared" ca="1" si="128"/>
        <v>-61.39131509528044</v>
      </c>
      <c r="I273" s="304">
        <f t="shared" ca="1" si="129"/>
        <v>62.225610146861243</v>
      </c>
      <c r="J273" s="306">
        <f t="shared" ca="1" si="130"/>
        <v>298.97276176054589</v>
      </c>
      <c r="K273" s="307">
        <f t="shared" ca="1" si="131"/>
        <v>1060.0472489184722</v>
      </c>
      <c r="L273" s="304">
        <f t="shared" ca="1" si="116"/>
        <v>1101.4013265900626</v>
      </c>
      <c r="M273" s="306">
        <f t="shared" ca="1" si="132"/>
        <v>-1.4068594399505687</v>
      </c>
      <c r="N273" s="304">
        <f t="shared" ca="1" si="133"/>
        <v>-80.607108277306267</v>
      </c>
      <c r="P273" s="310">
        <f t="shared" ca="1" si="134"/>
        <v>23</v>
      </c>
      <c r="Q273" s="304">
        <f t="shared" ca="1" si="135"/>
        <v>0</v>
      </c>
      <c r="R273" s="306">
        <f t="shared" ca="1" si="136"/>
        <v>0</v>
      </c>
      <c r="S273" s="307">
        <f t="shared" ca="1" si="137"/>
        <v>5.083000000000002</v>
      </c>
      <c r="T273" s="304">
        <f t="shared" ca="1" si="117"/>
        <v>49.86423000000002</v>
      </c>
      <c r="U273" s="311">
        <f t="shared" ca="1" si="118"/>
        <v>0</v>
      </c>
      <c r="V273" s="306">
        <f t="shared" ca="1" si="119"/>
        <v>1.1016804400221074</v>
      </c>
      <c r="W273" s="304">
        <f t="shared" ca="1" si="120"/>
        <v>13.09777135206263</v>
      </c>
      <c r="Y273" s="314" t="str">
        <f t="shared" ca="1" si="138"/>
        <v/>
      </c>
      <c r="Z273" s="315" t="str">
        <f t="shared" ca="1" si="139"/>
        <v/>
      </c>
      <c r="AA273" s="316" t="str">
        <f t="shared" ca="1" si="140"/>
        <v/>
      </c>
      <c r="AC273" s="310" t="e">
        <f t="shared" ca="1" si="141"/>
        <v>#N/A</v>
      </c>
      <c r="AD273" s="323" t="e">
        <f t="shared" ca="1" si="142"/>
        <v>#N/A</v>
      </c>
      <c r="AE273" s="324" t="e">
        <f t="shared" ca="1" si="121"/>
        <v>#N/A</v>
      </c>
      <c r="AG273" s="306">
        <f t="shared" ca="1" si="143"/>
        <v>7.1579739529063122</v>
      </c>
      <c r="AH273" s="304">
        <f t="shared" ca="1" si="144"/>
        <v>-2.5162801846720413</v>
      </c>
    </row>
    <row r="274" spans="1:34" x14ac:dyDescent="0.2">
      <c r="A274" s="347">
        <f t="shared" ca="1" si="122"/>
        <v>0.1</v>
      </c>
      <c r="B274" s="304">
        <f t="shared" ca="1" si="123"/>
        <v>22.600000000000033</v>
      </c>
      <c r="D274" s="306">
        <f t="shared" ca="1" si="124"/>
        <v>-0.42053963517750814</v>
      </c>
      <c r="E274" s="307">
        <f t="shared" ca="1" si="125"/>
        <v>-7.2677686618954755</v>
      </c>
      <c r="F274" s="304">
        <f t="shared" ca="1" si="126"/>
        <v>7.2799254740405948</v>
      </c>
      <c r="G274" s="306">
        <f t="shared" ca="1" si="127"/>
        <v>10.113387386869379</v>
      </c>
      <c r="H274" s="307">
        <f t="shared" ca="1" si="128"/>
        <v>-62.118091961469986</v>
      </c>
      <c r="I274" s="304">
        <f t="shared" ca="1" si="129"/>
        <v>62.935982977709422</v>
      </c>
      <c r="J274" s="306">
        <f t="shared" ca="1" si="130"/>
        <v>299.98620319740871</v>
      </c>
      <c r="K274" s="307">
        <f t="shared" ca="1" si="131"/>
        <v>1053.8717785656347</v>
      </c>
      <c r="L274" s="304">
        <f t="shared" ca="1" si="116"/>
        <v>1095.7360301486353</v>
      </c>
      <c r="M274" s="306">
        <f t="shared" ca="1" si="132"/>
        <v>-1.4094033402986414</v>
      </c>
      <c r="N274" s="304">
        <f t="shared" ca="1" si="133"/>
        <v>-80.752863030752692</v>
      </c>
      <c r="P274" s="310">
        <f t="shared" ca="1" si="134"/>
        <v>23</v>
      </c>
      <c r="Q274" s="304">
        <f t="shared" ca="1" si="135"/>
        <v>0</v>
      </c>
      <c r="R274" s="306">
        <f t="shared" ca="1" si="136"/>
        <v>0</v>
      </c>
      <c r="S274" s="307">
        <f t="shared" ca="1" si="137"/>
        <v>5.083000000000002</v>
      </c>
      <c r="T274" s="304">
        <f t="shared" ca="1" si="117"/>
        <v>49.86423000000002</v>
      </c>
      <c r="U274" s="311">
        <f t="shared" ca="1" si="118"/>
        <v>0</v>
      </c>
      <c r="V274" s="306">
        <f t="shared" ca="1" si="119"/>
        <v>1.1023628962576637</v>
      </c>
      <c r="W274" s="304">
        <f t="shared" ca="1" si="120"/>
        <v>13.406828842720691</v>
      </c>
      <c r="Y274" s="314" t="str">
        <f t="shared" ca="1" si="138"/>
        <v/>
      </c>
      <c r="Z274" s="315" t="str">
        <f t="shared" ca="1" si="139"/>
        <v/>
      </c>
      <c r="AA274" s="316" t="str">
        <f t="shared" ca="1" si="140"/>
        <v/>
      </c>
      <c r="AC274" s="310" t="e">
        <f t="shared" ca="1" si="141"/>
        <v>#N/A</v>
      </c>
      <c r="AD274" s="323" t="e">
        <f t="shared" ca="1" si="142"/>
        <v>#N/A</v>
      </c>
      <c r="AE274" s="324" t="e">
        <f t="shared" ca="1" si="121"/>
        <v>#N/A</v>
      </c>
      <c r="AG274" s="306">
        <f t="shared" ca="1" si="143"/>
        <v>7.1016918808591543</v>
      </c>
      <c r="AH274" s="304">
        <f t="shared" ca="1" si="144"/>
        <v>-2.5767797269452339</v>
      </c>
    </row>
    <row r="275" spans="1:34" x14ac:dyDescent="0.2">
      <c r="A275" s="347">
        <f t="shared" ca="1" si="122"/>
        <v>0.1</v>
      </c>
      <c r="B275" s="304">
        <f t="shared" ca="1" si="123"/>
        <v>22.700000000000035</v>
      </c>
      <c r="D275" s="306">
        <f t="shared" ca="1" si="124"/>
        <v>-0.42384159818903649</v>
      </c>
      <c r="E275" s="307">
        <f t="shared" ca="1" si="125"/>
        <v>-7.2066950571293287</v>
      </c>
      <c r="F275" s="304">
        <f t="shared" ca="1" si="126"/>
        <v>7.2191478269119642</v>
      </c>
      <c r="G275" s="306">
        <f t="shared" ca="1" si="127"/>
        <v>10.071003227050475</v>
      </c>
      <c r="H275" s="307">
        <f t="shared" ca="1" si="128"/>
        <v>-62.83876146718292</v>
      </c>
      <c r="I275" s="304">
        <f t="shared" ca="1" si="129"/>
        <v>63.640671340965397</v>
      </c>
      <c r="J275" s="306">
        <f t="shared" ca="1" si="130"/>
        <v>300.9954227281047</v>
      </c>
      <c r="K275" s="307">
        <f t="shared" ca="1" si="131"/>
        <v>1047.6239358942021</v>
      </c>
      <c r="L275" s="304">
        <f t="shared" ca="1" si="116"/>
        <v>1090.0064933575991</v>
      </c>
      <c r="M275" s="306">
        <f t="shared" ca="1" si="132"/>
        <v>-1.4118803763211261</v>
      </c>
      <c r="N275" s="304">
        <f t="shared" ca="1" si="133"/>
        <v>-80.894786740542941</v>
      </c>
      <c r="P275" s="310">
        <f t="shared" ca="1" si="134"/>
        <v>23</v>
      </c>
      <c r="Q275" s="304">
        <f t="shared" ca="1" si="135"/>
        <v>0</v>
      </c>
      <c r="R275" s="306">
        <f t="shared" ca="1" si="136"/>
        <v>0</v>
      </c>
      <c r="S275" s="307">
        <f t="shared" ca="1" si="137"/>
        <v>5.083000000000002</v>
      </c>
      <c r="T275" s="304">
        <f t="shared" ca="1" si="117"/>
        <v>49.86423000000002</v>
      </c>
      <c r="U275" s="311">
        <f t="shared" ca="1" si="118"/>
        <v>0</v>
      </c>
      <c r="V275" s="306">
        <f t="shared" ca="1" si="119"/>
        <v>1.1030537579558501</v>
      </c>
      <c r="W275" s="304">
        <f t="shared" ca="1" si="120"/>
        <v>13.717331106807672</v>
      </c>
      <c r="Y275" s="314" t="str">
        <f t="shared" ca="1" si="138"/>
        <v/>
      </c>
      <c r="Z275" s="315" t="str">
        <f t="shared" ca="1" si="139"/>
        <v/>
      </c>
      <c r="AA275" s="316" t="str">
        <f t="shared" ca="1" si="140"/>
        <v/>
      </c>
      <c r="AC275" s="310" t="e">
        <f t="shared" ca="1" si="141"/>
        <v>#N/A</v>
      </c>
      <c r="AD275" s="323" t="e">
        <f t="shared" ca="1" si="142"/>
        <v>#N/A</v>
      </c>
      <c r="AE275" s="324" t="e">
        <f t="shared" ca="1" si="121"/>
        <v>#N/A</v>
      </c>
      <c r="AG275" s="306">
        <f t="shared" ca="1" si="143"/>
        <v>7.0449312308494605</v>
      </c>
      <c r="AH275" s="304">
        <f t="shared" ca="1" si="144"/>
        <v>-2.6375819088571091</v>
      </c>
    </row>
    <row r="276" spans="1:34" x14ac:dyDescent="0.2">
      <c r="A276" s="347">
        <f t="shared" ca="1" si="122"/>
        <v>0.1</v>
      </c>
      <c r="B276" s="304">
        <f t="shared" ca="1" si="123"/>
        <v>22.800000000000036</v>
      </c>
      <c r="D276" s="306">
        <f t="shared" ca="1" si="124"/>
        <v>-0.42705862239674663</v>
      </c>
      <c r="E276" s="307">
        <f t="shared" ca="1" si="125"/>
        <v>-7.1453364803605197</v>
      </c>
      <c r="F276" s="304">
        <f t="shared" ca="1" si="126"/>
        <v>7.1580872085029998</v>
      </c>
      <c r="G276" s="306">
        <f t="shared" ca="1" si="127"/>
        <v>10.0282973648108</v>
      </c>
      <c r="H276" s="307">
        <f t="shared" ca="1" si="128"/>
        <v>-63.553295115218972</v>
      </c>
      <c r="I276" s="304">
        <f t="shared" ca="1" si="129"/>
        <v>64.339630617832952</v>
      </c>
      <c r="J276" s="306">
        <f t="shared" ca="1" si="130"/>
        <v>302.00038775769775</v>
      </c>
      <c r="K276" s="307">
        <f t="shared" ca="1" si="131"/>
        <v>1041.3043330650819</v>
      </c>
      <c r="L276" s="304">
        <f t="shared" ca="1" si="116"/>
        <v>1084.21351599485</v>
      </c>
      <c r="M276" s="306">
        <f t="shared" ca="1" si="132"/>
        <v>-1.4142932181231962</v>
      </c>
      <c r="N276" s="304">
        <f t="shared" ca="1" si="133"/>
        <v>-81.033032392434293</v>
      </c>
      <c r="P276" s="310">
        <f t="shared" ca="1" si="134"/>
        <v>23</v>
      </c>
      <c r="Q276" s="304">
        <f t="shared" ca="1" si="135"/>
        <v>0</v>
      </c>
      <c r="R276" s="306">
        <f t="shared" ca="1" si="136"/>
        <v>0</v>
      </c>
      <c r="S276" s="307">
        <f t="shared" ca="1" si="137"/>
        <v>5.083000000000002</v>
      </c>
      <c r="T276" s="304">
        <f t="shared" ca="1" si="117"/>
        <v>49.86423000000002</v>
      </c>
      <c r="U276" s="311">
        <f t="shared" ca="1" si="118"/>
        <v>0</v>
      </c>
      <c r="V276" s="306">
        <f t="shared" ca="1" si="119"/>
        <v>1.1037529719818553</v>
      </c>
      <c r="W276" s="304">
        <f t="shared" ca="1" si="120"/>
        <v>14.02918528089106</v>
      </c>
      <c r="Y276" s="314" t="str">
        <f t="shared" ca="1" si="138"/>
        <v/>
      </c>
      <c r="Z276" s="315" t="str">
        <f t="shared" ca="1" si="139"/>
        <v/>
      </c>
      <c r="AA276" s="316" t="str">
        <f t="shared" ca="1" si="140"/>
        <v/>
      </c>
      <c r="AC276" s="310" t="e">
        <f t="shared" ca="1" si="141"/>
        <v>#N/A</v>
      </c>
      <c r="AD276" s="323" t="e">
        <f t="shared" ca="1" si="142"/>
        <v>#N/A</v>
      </c>
      <c r="AE276" s="324" t="e">
        <f t="shared" ca="1" si="121"/>
        <v>#N/A</v>
      </c>
      <c r="AG276" s="306">
        <f t="shared" ca="1" si="143"/>
        <v>6.9877199054872783</v>
      </c>
      <c r="AH276" s="304">
        <f t="shared" ca="1" si="144"/>
        <v>-2.698668327131156</v>
      </c>
    </row>
    <row r="277" spans="1:34" x14ac:dyDescent="0.2">
      <c r="A277" s="347">
        <f t="shared" ca="1" si="122"/>
        <v>0.1</v>
      </c>
      <c r="B277" s="304">
        <f t="shared" ca="1" si="123"/>
        <v>22.900000000000038</v>
      </c>
      <c r="D277" s="306">
        <f t="shared" ca="1" si="124"/>
        <v>-0.43019066430329705</v>
      </c>
      <c r="E277" s="307">
        <f t="shared" ca="1" si="125"/>
        <v>-7.0837112542937302</v>
      </c>
      <c r="F277" s="304">
        <f t="shared" ca="1" si="126"/>
        <v>7.0967618772128294</v>
      </c>
      <c r="G277" s="306">
        <f t="shared" ca="1" si="127"/>
        <v>9.9852782983804715</v>
      </c>
      <c r="H277" s="307">
        <f t="shared" ca="1" si="128"/>
        <v>-64.261666240648339</v>
      </c>
      <c r="I277" s="304">
        <f t="shared" ca="1" si="129"/>
        <v>65.032818874169919</v>
      </c>
      <c r="J277" s="306">
        <f t="shared" ca="1" si="130"/>
        <v>303.00106654085732</v>
      </c>
      <c r="K277" s="307">
        <f t="shared" ca="1" si="131"/>
        <v>1034.9135849972886</v>
      </c>
      <c r="L277" s="304">
        <f t="shared" ca="1" si="116"/>
        <v>1078.3579066046843</v>
      </c>
      <c r="M277" s="306">
        <f t="shared" ca="1" si="132"/>
        <v>-1.4166443959024921</v>
      </c>
      <c r="N277" s="304">
        <f t="shared" ca="1" si="133"/>
        <v>-81.167744956072895</v>
      </c>
      <c r="P277" s="310">
        <f t="shared" ca="1" si="134"/>
        <v>23</v>
      </c>
      <c r="Q277" s="304">
        <f t="shared" ca="1" si="135"/>
        <v>0</v>
      </c>
      <c r="R277" s="306">
        <f t="shared" ca="1" si="136"/>
        <v>0</v>
      </c>
      <c r="S277" s="307">
        <f t="shared" ca="1" si="137"/>
        <v>5.083000000000002</v>
      </c>
      <c r="T277" s="304">
        <f t="shared" ca="1" si="117"/>
        <v>49.86423000000002</v>
      </c>
      <c r="U277" s="311">
        <f t="shared" ca="1" si="118"/>
        <v>0</v>
      </c>
      <c r="V277" s="306">
        <f t="shared" ca="1" si="119"/>
        <v>1.104460484921993</v>
      </c>
      <c r="W277" s="304">
        <f t="shared" ca="1" si="120"/>
        <v>14.342299227284935</v>
      </c>
      <c r="Y277" s="314" t="str">
        <f t="shared" ca="1" si="138"/>
        <v/>
      </c>
      <c r="Z277" s="315" t="str">
        <f t="shared" ca="1" si="139"/>
        <v/>
      </c>
      <c r="AA277" s="316" t="str">
        <f t="shared" ca="1" si="140"/>
        <v/>
      </c>
      <c r="AC277" s="310" t="e">
        <f t="shared" ca="1" si="141"/>
        <v>#N/A</v>
      </c>
      <c r="AD277" s="323" t="e">
        <f t="shared" ca="1" si="142"/>
        <v>#N/A</v>
      </c>
      <c r="AE277" s="324" t="e">
        <f t="shared" ca="1" si="121"/>
        <v>#N/A</v>
      </c>
      <c r="AG277" s="306">
        <f t="shared" ca="1" si="143"/>
        <v>6.9300850450693243</v>
      </c>
      <c r="AH277" s="304">
        <f t="shared" ca="1" si="144"/>
        <v>-2.7600207123531484</v>
      </c>
    </row>
    <row r="278" spans="1:34" x14ac:dyDescent="0.2">
      <c r="A278" s="347">
        <f t="shared" ca="1" si="122"/>
        <v>0.1</v>
      </c>
      <c r="B278" s="304">
        <f t="shared" ca="1" si="123"/>
        <v>23.000000000000039</v>
      </c>
      <c r="D278" s="306">
        <f t="shared" ca="1" si="124"/>
        <v>-0.43323772220090589</v>
      </c>
      <c r="E278" s="307">
        <f t="shared" ca="1" si="125"/>
        <v>-7.021837559755463</v>
      </c>
      <c r="F278" s="304">
        <f t="shared" ca="1" si="126"/>
        <v>7.0351899504939013</v>
      </c>
      <c r="G278" s="306">
        <f t="shared" ca="1" si="127"/>
        <v>9.9419545261603801</v>
      </c>
      <c r="H278" s="307">
        <f t="shared" ca="1" si="128"/>
        <v>-64.963849996623878</v>
      </c>
      <c r="I278" s="304">
        <f t="shared" ca="1" si="129"/>
        <v>65.720196790515544</v>
      </c>
      <c r="J278" s="306">
        <f t="shared" ca="1" si="130"/>
        <v>303.99742818208438</v>
      </c>
      <c r="K278" s="307">
        <f t="shared" ca="1" si="131"/>
        <v>1028.4523091854251</v>
      </c>
      <c r="L278" s="304">
        <f t="shared" ca="1" si="116"/>
        <v>1072.440482549104</v>
      </c>
      <c r="M278" s="306">
        <f t="shared" ca="1" si="132"/>
        <v>-1.4189363088964839</v>
      </c>
      <c r="N278" s="304">
        <f t="shared" ca="1" si="133"/>
        <v>-81.299061897639817</v>
      </c>
      <c r="P278" s="310">
        <f t="shared" ca="1" si="134"/>
        <v>23</v>
      </c>
      <c r="Q278" s="304">
        <f t="shared" ca="1" si="135"/>
        <v>0</v>
      </c>
      <c r="R278" s="306">
        <f t="shared" ca="1" si="136"/>
        <v>0</v>
      </c>
      <c r="S278" s="307">
        <f t="shared" ca="1" si="137"/>
        <v>5.083000000000002</v>
      </c>
      <c r="T278" s="304">
        <f t="shared" ca="1" si="117"/>
        <v>49.86423000000002</v>
      </c>
      <c r="U278" s="311">
        <f t="shared" ca="1" si="118"/>
        <v>0</v>
      </c>
      <c r="V278" s="306">
        <f t="shared" ca="1" si="119"/>
        <v>1.1051762430988012</v>
      </c>
      <c r="W278" s="304">
        <f t="shared" ca="1" si="120"/>
        <v>14.656581577935235</v>
      </c>
      <c r="Y278" s="314" t="str">
        <f t="shared" ca="1" si="138"/>
        <v/>
      </c>
      <c r="Z278" s="315" t="str">
        <f t="shared" ca="1" si="139"/>
        <v/>
      </c>
      <c r="AA278" s="316" t="str">
        <f t="shared" ca="1" si="140"/>
        <v/>
      </c>
      <c r="AC278" s="310">
        <f t="shared" ca="1" si="141"/>
        <v>23.000000000000039</v>
      </c>
      <c r="AD278" s="323">
        <f t="shared" ca="1" si="142"/>
        <v>303.99742818208438</v>
      </c>
      <c r="AE278" s="324" t="e">
        <f t="shared" ca="1" si="121"/>
        <v>#N/A</v>
      </c>
      <c r="AG278" s="306">
        <f t="shared" ca="1" si="143"/>
        <v>6.872053067547828</v>
      </c>
      <c r="AH278" s="304">
        <f t="shared" ca="1" si="144"/>
        <v>-2.8216209378880444</v>
      </c>
    </row>
    <row r="279" spans="1:34" x14ac:dyDescent="0.2">
      <c r="A279" s="347">
        <f t="shared" ca="1" si="122"/>
        <v>0.1</v>
      </c>
      <c r="B279" s="304">
        <f t="shared" ca="1" si="123"/>
        <v>23.100000000000041</v>
      </c>
      <c r="D279" s="306">
        <f t="shared" ca="1" si="124"/>
        <v>-0.43619983511721444</v>
      </c>
      <c r="E279" s="307">
        <f t="shared" ca="1" si="125"/>
        <v>-6.9597334269088922</v>
      </c>
      <c r="F279" s="304">
        <f t="shared" ca="1" si="126"/>
        <v>6.9733893961107087</v>
      </c>
      <c r="G279" s="306">
        <f t="shared" ca="1" si="127"/>
        <v>9.8983345426486586</v>
      </c>
      <c r="H279" s="307">
        <f t="shared" ca="1" si="128"/>
        <v>-65.659823339314769</v>
      </c>
      <c r="I279" s="304">
        <f t="shared" ca="1" si="129"/>
        <v>66.401727595509271</v>
      </c>
      <c r="J279" s="306">
        <f t="shared" ca="1" si="130"/>
        <v>304.98944263552482</v>
      </c>
      <c r="K279" s="307">
        <f t="shared" ca="1" si="131"/>
        <v>1021.9211255186282</v>
      </c>
      <c r="L279" s="304">
        <f t="shared" ca="1" si="116"/>
        <v>1066.4620700711243</v>
      </c>
      <c r="M279" s="306">
        <f t="shared" ca="1" si="132"/>
        <v>-1.4211712336587992</v>
      </c>
      <c r="N279" s="304">
        <f t="shared" ca="1" si="133"/>
        <v>-81.427113654049762</v>
      </c>
      <c r="P279" s="310">
        <f t="shared" ca="1" si="134"/>
        <v>23</v>
      </c>
      <c r="Q279" s="304">
        <f t="shared" ca="1" si="135"/>
        <v>0</v>
      </c>
      <c r="R279" s="306">
        <f t="shared" ca="1" si="136"/>
        <v>0</v>
      </c>
      <c r="S279" s="307">
        <f t="shared" ca="1" si="137"/>
        <v>5.083000000000002</v>
      </c>
      <c r="T279" s="304">
        <f t="shared" ca="1" si="117"/>
        <v>49.86423000000002</v>
      </c>
      <c r="U279" s="311">
        <f t="shared" ca="1" si="118"/>
        <v>0</v>
      </c>
      <c r="V279" s="306">
        <f t="shared" ca="1" si="119"/>
        <v>1.1059001925860443</v>
      </c>
      <c r="W279" s="304">
        <f t="shared" ca="1" si="120"/>
        <v>14.9719417768474</v>
      </c>
      <c r="Y279" s="314" t="str">
        <f t="shared" ca="1" si="138"/>
        <v/>
      </c>
      <c r="Z279" s="315" t="str">
        <f t="shared" ca="1" si="139"/>
        <v/>
      </c>
      <c r="AA279" s="316" t="str">
        <f t="shared" ca="1" si="140"/>
        <v/>
      </c>
      <c r="AC279" s="310" t="e">
        <f t="shared" ca="1" si="141"/>
        <v>#N/A</v>
      </c>
      <c r="AD279" s="323" t="e">
        <f t="shared" ca="1" si="142"/>
        <v>#N/A</v>
      </c>
      <c r="AE279" s="324" t="e">
        <f t="shared" ca="1" si="121"/>
        <v>#N/A</v>
      </c>
      <c r="AG279" s="306">
        <f t="shared" ca="1" si="143"/>
        <v>6.8136497044355782</v>
      </c>
      <c r="AH279" s="304">
        <f t="shared" ca="1" si="144"/>
        <v>-2.883451028513718</v>
      </c>
    </row>
    <row r="280" spans="1:34" x14ac:dyDescent="0.2">
      <c r="A280" s="347">
        <f t="shared" ca="1" si="122"/>
        <v>0.1</v>
      </c>
      <c r="B280" s="304">
        <f t="shared" ca="1" si="123"/>
        <v>23.200000000000042</v>
      </c>
      <c r="D280" s="306">
        <f t="shared" ca="1" si="124"/>
        <v>-0.43907708177645427</v>
      </c>
      <c r="E280" s="307">
        <f t="shared" ca="1" si="125"/>
        <v>-6.8974167267669042</v>
      </c>
      <c r="F280" s="304">
        <f t="shared" ca="1" si="126"/>
        <v>6.9113780236957956</v>
      </c>
      <c r="G280" s="306">
        <f t="shared" ca="1" si="127"/>
        <v>9.8544268344710133</v>
      </c>
      <c r="H280" s="307">
        <f t="shared" ca="1" si="128"/>
        <v>-66.349565011991459</v>
      </c>
      <c r="I280" s="304">
        <f t="shared" ca="1" si="129"/>
        <v>67.077377002357679</v>
      </c>
      <c r="J280" s="306">
        <f t="shared" ca="1" si="130"/>
        <v>305.9770807043808</v>
      </c>
      <c r="K280" s="307">
        <f t="shared" ca="1" si="131"/>
        <v>1015.3206561010628</v>
      </c>
      <c r="L280" s="304">
        <f t="shared" ca="1" si="116"/>
        <v>1060.4235043707149</v>
      </c>
      <c r="M280" s="306">
        <f t="shared" ca="1" si="132"/>
        <v>-1.4233513317219078</v>
      </c>
      <c r="N280" s="304">
        <f t="shared" ca="1" si="133"/>
        <v>-81.55202407199053</v>
      </c>
      <c r="P280" s="310">
        <f t="shared" ca="1" si="134"/>
        <v>23</v>
      </c>
      <c r="Q280" s="304">
        <f t="shared" ca="1" si="135"/>
        <v>0</v>
      </c>
      <c r="R280" s="306">
        <f t="shared" ca="1" si="136"/>
        <v>0</v>
      </c>
      <c r="S280" s="307">
        <f t="shared" ca="1" si="137"/>
        <v>5.083000000000002</v>
      </c>
      <c r="T280" s="304">
        <f t="shared" ca="1" si="117"/>
        <v>49.86423000000002</v>
      </c>
      <c r="U280" s="311">
        <f t="shared" ca="1" si="118"/>
        <v>0</v>
      </c>
      <c r="V280" s="306">
        <f t="shared" ca="1" si="119"/>
        <v>1.1066322792236134</v>
      </c>
      <c r="W280" s="304">
        <f t="shared" ca="1" si="120"/>
        <v>15.28829012104042</v>
      </c>
      <c r="Y280" s="314" t="str">
        <f t="shared" ca="1" si="138"/>
        <v/>
      </c>
      <c r="Z280" s="315" t="str">
        <f t="shared" ca="1" si="139"/>
        <v/>
      </c>
      <c r="AA280" s="316" t="str">
        <f t="shared" ca="1" si="140"/>
        <v/>
      </c>
      <c r="AC280" s="310" t="e">
        <f t="shared" ca="1" si="141"/>
        <v>#N/A</v>
      </c>
      <c r="AD280" s="323" t="e">
        <f t="shared" ca="1" si="142"/>
        <v>#N/A</v>
      </c>
      <c r="AE280" s="324" t="e">
        <f t="shared" ca="1" si="121"/>
        <v>#N/A</v>
      </c>
      <c r="AG280" s="306">
        <f t="shared" ca="1" si="143"/>
        <v>6.7549000330836408</v>
      </c>
      <c r="AH280" s="304">
        <f t="shared" ca="1" si="144"/>
        <v>-2.9454931687679311</v>
      </c>
    </row>
    <row r="281" spans="1:34" x14ac:dyDescent="0.2">
      <c r="A281" s="347">
        <f t="shared" ca="1" si="122"/>
        <v>0.1</v>
      </c>
      <c r="B281" s="304">
        <f t="shared" ca="1" si="123"/>
        <v>23.300000000000043</v>
      </c>
      <c r="D281" s="306">
        <f t="shared" ca="1" si="124"/>
        <v>-0.44186957957413131</v>
      </c>
      <c r="E281" s="307">
        <f t="shared" ca="1" si="125"/>
        <v>-6.8349051630054607</v>
      </c>
      <c r="F281" s="304">
        <f t="shared" ca="1" si="126"/>
        <v>6.8491734766051682</v>
      </c>
      <c r="G281" s="306">
        <f t="shared" ca="1" si="127"/>
        <v>9.8102398765136005</v>
      </c>
      <c r="H281" s="307">
        <f t="shared" ca="1" si="128"/>
        <v>-67.03305552829201</v>
      </c>
      <c r="I281" s="304">
        <f t="shared" ca="1" si="129"/>
        <v>67.747113148043567</v>
      </c>
      <c r="J281" s="306">
        <f t="shared" ca="1" si="130"/>
        <v>306.96031403993004</v>
      </c>
      <c r="K281" s="307">
        <f t="shared" ca="1" si="131"/>
        <v>1008.6515250740487</v>
      </c>
      <c r="L281" s="304">
        <f t="shared" ca="1" si="116"/>
        <v>1054.3256296940224</v>
      </c>
      <c r="M281" s="306">
        <f t="shared" ca="1" si="132"/>
        <v>-1.4254786566980695</v>
      </c>
      <c r="N281" s="304">
        <f t="shared" ca="1" si="133"/>
        <v>-81.673910814777358</v>
      </c>
      <c r="P281" s="310">
        <f t="shared" ca="1" si="134"/>
        <v>23</v>
      </c>
      <c r="Q281" s="304">
        <f t="shared" ca="1" si="135"/>
        <v>0</v>
      </c>
      <c r="R281" s="306">
        <f t="shared" ca="1" si="136"/>
        <v>0</v>
      </c>
      <c r="S281" s="307">
        <f t="shared" ca="1" si="137"/>
        <v>5.083000000000002</v>
      </c>
      <c r="T281" s="304">
        <f t="shared" ca="1" si="117"/>
        <v>49.86423000000002</v>
      </c>
      <c r="U281" s="311">
        <f t="shared" ca="1" si="118"/>
        <v>0</v>
      </c>
      <c r="V281" s="306">
        <f t="shared" ca="1" si="119"/>
        <v>1.1073724486323162</v>
      </c>
      <c r="W281" s="304">
        <f t="shared" ca="1" si="120"/>
        <v>15.605537800014087</v>
      </c>
      <c r="Y281" s="314" t="str">
        <f t="shared" ca="1" si="138"/>
        <v/>
      </c>
      <c r="Z281" s="315" t="str">
        <f t="shared" ca="1" si="139"/>
        <v/>
      </c>
      <c r="AA281" s="316" t="str">
        <f t="shared" ca="1" si="140"/>
        <v/>
      </c>
      <c r="AC281" s="310" t="e">
        <f t="shared" ca="1" si="141"/>
        <v>#N/A</v>
      </c>
      <c r="AD281" s="323" t="e">
        <f t="shared" ca="1" si="142"/>
        <v>#N/A</v>
      </c>
      <c r="AE281" s="324" t="e">
        <f t="shared" ca="1" si="121"/>
        <v>#N/A</v>
      </c>
      <c r="AG281" s="306">
        <f t="shared" ca="1" si="143"/>
        <v>6.6958285057203186</v>
      </c>
      <c r="AH281" s="304">
        <f t="shared" ca="1" si="144"/>
        <v>-3.0077297110053935</v>
      </c>
    </row>
    <row r="282" spans="1:34" x14ac:dyDescent="0.2">
      <c r="A282" s="347">
        <f t="shared" ca="1" si="122"/>
        <v>0.1</v>
      </c>
      <c r="B282" s="304">
        <f t="shared" ca="1" si="123"/>
        <v>23.400000000000045</v>
      </c>
      <c r="D282" s="306">
        <f t="shared" ca="1" si="124"/>
        <v>-0.44457748356374327</v>
      </c>
      <c r="E282" s="307">
        <f t="shared" ca="1" si="125"/>
        <v>-6.7722162640789918</v>
      </c>
      <c r="F282" s="304">
        <f t="shared" ca="1" si="126"/>
        <v>6.7867932240748194</v>
      </c>
      <c r="G282" s="306">
        <f t="shared" ca="1" si="127"/>
        <v>9.7657821281572268</v>
      </c>
      <c r="H282" s="307">
        <f t="shared" ca="1" si="128"/>
        <v>-67.710277154699909</v>
      </c>
      <c r="I282" s="304">
        <f t="shared" ca="1" si="129"/>
        <v>68.410906535002965</v>
      </c>
      <c r="J282" s="306">
        <f t="shared" ca="1" si="130"/>
        <v>307.93911514016361</v>
      </c>
      <c r="K282" s="307">
        <f t="shared" ca="1" si="131"/>
        <v>1001.914358439899</v>
      </c>
      <c r="L282" s="304">
        <f t="shared" ca="1" si="116"/>
        <v>1048.169299436566</v>
      </c>
      <c r="M282" s="306">
        <f t="shared" ca="1" si="132"/>
        <v>-1.4275551608655459</v>
      </c>
      <c r="N282" s="304">
        <f t="shared" ca="1" si="133"/>
        <v>-81.792885739715089</v>
      </c>
      <c r="P282" s="310">
        <f t="shared" ca="1" si="134"/>
        <v>23</v>
      </c>
      <c r="Q282" s="304">
        <f t="shared" ca="1" si="135"/>
        <v>0</v>
      </c>
      <c r="R282" s="306">
        <f t="shared" ca="1" si="136"/>
        <v>0</v>
      </c>
      <c r="S282" s="307">
        <f t="shared" ca="1" si="137"/>
        <v>5.083000000000002</v>
      </c>
      <c r="T282" s="304">
        <f t="shared" ca="1" si="117"/>
        <v>49.86423000000002</v>
      </c>
      <c r="U282" s="311">
        <f t="shared" ca="1" si="118"/>
        <v>0</v>
      </c>
      <c r="V282" s="306">
        <f t="shared" ca="1" si="119"/>
        <v>1.108120646228552</v>
      </c>
      <c r="W282" s="304">
        <f t="shared" ca="1" si="120"/>
        <v>15.923596933718105</v>
      </c>
      <c r="Y282" s="314" t="str">
        <f t="shared" ca="1" si="138"/>
        <v/>
      </c>
      <c r="Z282" s="315" t="str">
        <f t="shared" ca="1" si="139"/>
        <v/>
      </c>
      <c r="AA282" s="316" t="str">
        <f t="shared" ca="1" si="140"/>
        <v/>
      </c>
      <c r="AC282" s="310" t="e">
        <f t="shared" ca="1" si="141"/>
        <v>#N/A</v>
      </c>
      <c r="AD282" s="323" t="e">
        <f t="shared" ca="1" si="142"/>
        <v>#N/A</v>
      </c>
      <c r="AE282" s="324" t="e">
        <f t="shared" ca="1" si="121"/>
        <v>#N/A</v>
      </c>
      <c r="AG282" s="306">
        <f t="shared" ca="1" si="143"/>
        <v>6.6364589755974857</v>
      </c>
      <c r="AH282" s="304">
        <f t="shared" ca="1" si="144"/>
        <v>-3.0701431831623216</v>
      </c>
    </row>
    <row r="283" spans="1:34" x14ac:dyDescent="0.2">
      <c r="A283" s="347">
        <f t="shared" ca="1" si="122"/>
        <v>0.1</v>
      </c>
      <c r="B283" s="304">
        <f t="shared" ca="1" si="123"/>
        <v>23.500000000000046</v>
      </c>
      <c r="D283" s="306">
        <f t="shared" ca="1" si="124"/>
        <v>-0.44720098545427117</v>
      </c>
      <c r="E283" s="307">
        <f t="shared" ca="1" si="125"/>
        <v>-6.7093673756392347</v>
      </c>
      <c r="F283" s="304">
        <f t="shared" ca="1" si="126"/>
        <v>6.7242545536797893</v>
      </c>
      <c r="G283" s="306">
        <f t="shared" ca="1" si="127"/>
        <v>9.7210620296117991</v>
      </c>
      <c r="H283" s="307">
        <f t="shared" ca="1" si="128"/>
        <v>-68.38121389226383</v>
      </c>
      <c r="I283" s="304">
        <f t="shared" ca="1" si="129"/>
        <v>69.068729975026301</v>
      </c>
      <c r="J283" s="306">
        <f t="shared" ca="1" si="130"/>
        <v>308.91345734805208</v>
      </c>
      <c r="K283" s="307">
        <f t="shared" ca="1" si="131"/>
        <v>995.10978388755086</v>
      </c>
      <c r="L283" s="304">
        <f t="shared" ca="1" si="116"/>
        <v>1041.9553762611213</v>
      </c>
      <c r="M283" s="306">
        <f t="shared" ca="1" si="132"/>
        <v>-1.4295827012826847</v>
      </c>
      <c r="N283" s="304">
        <f t="shared" ca="1" si="133"/>
        <v>-81.909055248409331</v>
      </c>
      <c r="P283" s="310">
        <f t="shared" ca="1" si="134"/>
        <v>23</v>
      </c>
      <c r="Q283" s="304">
        <f t="shared" ca="1" si="135"/>
        <v>0</v>
      </c>
      <c r="R283" s="306">
        <f t="shared" ca="1" si="136"/>
        <v>0</v>
      </c>
      <c r="S283" s="307">
        <f t="shared" ca="1" si="137"/>
        <v>5.083000000000002</v>
      </c>
      <c r="T283" s="304">
        <f t="shared" ca="1" si="117"/>
        <v>49.86423000000002</v>
      </c>
      <c r="U283" s="311">
        <f t="shared" ca="1" si="118"/>
        <v>0</v>
      </c>
      <c r="V283" s="306">
        <f t="shared" ca="1" si="119"/>
        <v>1.1088768172388637</v>
      </c>
      <c r="W283" s="304">
        <f t="shared" ca="1" si="120"/>
        <v>16.24238060901483</v>
      </c>
      <c r="Y283" s="314" t="str">
        <f t="shared" ca="1" si="138"/>
        <v/>
      </c>
      <c r="Z283" s="315" t="str">
        <f t="shared" ca="1" si="139"/>
        <v/>
      </c>
      <c r="AA283" s="316" t="str">
        <f t="shared" ca="1" si="140"/>
        <v/>
      </c>
      <c r="AC283" s="310" t="e">
        <f t="shared" ca="1" si="141"/>
        <v>#N/A</v>
      </c>
      <c r="AD283" s="323" t="e">
        <f t="shared" ca="1" si="142"/>
        <v>#N/A</v>
      </c>
      <c r="AE283" s="324" t="e">
        <f t="shared" ca="1" si="121"/>
        <v>#N/A</v>
      </c>
      <c r="AG283" s="306">
        <f t="shared" ca="1" si="143"/>
        <v>6.5768147205531111</v>
      </c>
      <c r="AH283" s="304">
        <f t="shared" ca="1" si="144"/>
        <v>-3.1327162962262638</v>
      </c>
    </row>
    <row r="284" spans="1:34" x14ac:dyDescent="0.2">
      <c r="A284" s="347">
        <f t="shared" ca="1" si="122"/>
        <v>0.1</v>
      </c>
      <c r="B284" s="304">
        <f t="shared" ca="1" si="123"/>
        <v>23.600000000000048</v>
      </c>
      <c r="D284" s="306">
        <f t="shared" ca="1" si="124"/>
        <v>-0.44974031261741099</v>
      </c>
      <c r="E284" s="307">
        <f t="shared" ca="1" si="125"/>
        <v>-6.6463756532584437</v>
      </c>
      <c r="F284" s="304">
        <f t="shared" ca="1" si="126"/>
        <v>6.6615745640966759</v>
      </c>
      <c r="G284" s="306">
        <f t="shared" ca="1" si="127"/>
        <v>9.6760879983500576</v>
      </c>
      <c r="H284" s="307">
        <f t="shared" ca="1" si="128"/>
        <v>-69.045851457589677</v>
      </c>
      <c r="I284" s="304">
        <f t="shared" ca="1" si="129"/>
        <v>69.720558535164884</v>
      </c>
      <c r="J284" s="306">
        <f t="shared" ca="1" si="130"/>
        <v>309.88331484945019</v>
      </c>
      <c r="K284" s="307">
        <f t="shared" ca="1" si="131"/>
        <v>988.23843062005824</v>
      </c>
      <c r="L284" s="304">
        <f t="shared" ca="1" si="116"/>
        <v>1035.6847322310391</v>
      </c>
      <c r="M284" s="306">
        <f t="shared" ca="1" si="132"/>
        <v>-1.4315630454685355</v>
      </c>
      <c r="N284" s="304">
        <f t="shared" ca="1" si="133"/>
        <v>-82.022520612241848</v>
      </c>
      <c r="P284" s="310">
        <f t="shared" ca="1" si="134"/>
        <v>23</v>
      </c>
      <c r="Q284" s="304">
        <f t="shared" ca="1" si="135"/>
        <v>0</v>
      </c>
      <c r="R284" s="306">
        <f t="shared" ca="1" si="136"/>
        <v>0</v>
      </c>
      <c r="S284" s="307">
        <f t="shared" ca="1" si="137"/>
        <v>5.083000000000002</v>
      </c>
      <c r="T284" s="304">
        <f t="shared" ca="1" si="117"/>
        <v>49.86423000000002</v>
      </c>
      <c r="U284" s="311">
        <f t="shared" ca="1" si="118"/>
        <v>0</v>
      </c>
      <c r="V284" s="306">
        <f t="shared" ca="1" si="119"/>
        <v>1.1096409067143607</v>
      </c>
      <c r="W284" s="304">
        <f t="shared" ca="1" si="120"/>
        <v>16.561802914628949</v>
      </c>
      <c r="Y284" s="314" t="str">
        <f t="shared" ca="1" si="138"/>
        <v/>
      </c>
      <c r="Z284" s="315" t="str">
        <f t="shared" ca="1" si="139"/>
        <v/>
      </c>
      <c r="AA284" s="316" t="str">
        <f t="shared" ca="1" si="140"/>
        <v/>
      </c>
      <c r="AC284" s="310" t="e">
        <f t="shared" ca="1" si="141"/>
        <v>#N/A</v>
      </c>
      <c r="AD284" s="323" t="e">
        <f t="shared" ca="1" si="142"/>
        <v>#N/A</v>
      </c>
      <c r="AE284" s="324" t="e">
        <f t="shared" ca="1" si="121"/>
        <v>#N/A</v>
      </c>
      <c r="AG284" s="306">
        <f t="shared" ca="1" si="143"/>
        <v>6.5169184642656841</v>
      </c>
      <c r="AH284" s="304">
        <f t="shared" ca="1" si="144"/>
        <v>-3.1954319514095659</v>
      </c>
    </row>
    <row r="285" spans="1:34" x14ac:dyDescent="0.2">
      <c r="A285" s="347">
        <f t="shared" ca="1" si="122"/>
        <v>0.1</v>
      </c>
      <c r="B285" s="304">
        <f t="shared" ca="1" si="123"/>
        <v>23.700000000000049</v>
      </c>
      <c r="D285" s="306">
        <f t="shared" ca="1" si="124"/>
        <v>-0.45219572710370493</v>
      </c>
      <c r="E285" s="307">
        <f t="shared" ca="1" si="125"/>
        <v>-6.5832580554576268</v>
      </c>
      <c r="F285" s="304">
        <f t="shared" ca="1" si="126"/>
        <v>6.5987701581702769</v>
      </c>
      <c r="G285" s="306">
        <f t="shared" ca="1" si="127"/>
        <v>9.6308684256396866</v>
      </c>
      <c r="H285" s="307">
        <f t="shared" ca="1" si="128"/>
        <v>-69.704177263135435</v>
      </c>
      <c r="I285" s="304">
        <f t="shared" ca="1" si="129"/>
        <v>70.366369485448018</v>
      </c>
      <c r="J285" s="306">
        <f t="shared" ca="1" si="130"/>
        <v>310.84866267064967</v>
      </c>
      <c r="K285" s="307">
        <f t="shared" ca="1" si="131"/>
        <v>981.30092918402204</v>
      </c>
      <c r="L285" s="304">
        <f t="shared" ca="1" si="116"/>
        <v>1029.3582489597857</v>
      </c>
      <c r="M285" s="306">
        <f t="shared" ca="1" si="132"/>
        <v>-1.4334978766851196</v>
      </c>
      <c r="N285" s="304">
        <f t="shared" ca="1" si="133"/>
        <v>-82.133378275022281</v>
      </c>
      <c r="P285" s="310">
        <f t="shared" ca="1" si="134"/>
        <v>23</v>
      </c>
      <c r="Q285" s="304">
        <f t="shared" ca="1" si="135"/>
        <v>0</v>
      </c>
      <c r="R285" s="306">
        <f t="shared" ca="1" si="136"/>
        <v>0</v>
      </c>
      <c r="S285" s="307">
        <f t="shared" ca="1" si="137"/>
        <v>5.083000000000002</v>
      </c>
      <c r="T285" s="304">
        <f t="shared" ca="1" si="117"/>
        <v>49.86423000000002</v>
      </c>
      <c r="U285" s="311">
        <f t="shared" ca="1" si="118"/>
        <v>0</v>
      </c>
      <c r="V285" s="306">
        <f t="shared" ca="1" si="119"/>
        <v>1.1104128595450087</v>
      </c>
      <c r="W285" s="304">
        <f t="shared" ca="1" si="120"/>
        <v>16.881778974580271</v>
      </c>
      <c r="Y285" s="314" t="str">
        <f t="shared" ca="1" si="138"/>
        <v/>
      </c>
      <c r="Z285" s="315" t="str">
        <f t="shared" ca="1" si="139"/>
        <v/>
      </c>
      <c r="AA285" s="316" t="str">
        <f t="shared" ca="1" si="140"/>
        <v/>
      </c>
      <c r="AC285" s="310" t="e">
        <f t="shared" ca="1" si="141"/>
        <v>#N/A</v>
      </c>
      <c r="AD285" s="323" t="e">
        <f t="shared" ca="1" si="142"/>
        <v>#N/A</v>
      </c>
      <c r="AE285" s="324" t="e">
        <f t="shared" ca="1" si="121"/>
        <v>#N/A</v>
      </c>
      <c r="AG285" s="306">
        <f t="shared" ca="1" si="143"/>
        <v>6.4567923954470654</v>
      </c>
      <c r="AH285" s="304">
        <f t="shared" ca="1" si="144"/>
        <v>-3.2582732470251705</v>
      </c>
    </row>
    <row r="286" spans="1:34" x14ac:dyDescent="0.2">
      <c r="A286" s="347">
        <f t="shared" ca="1" si="122"/>
        <v>0.1</v>
      </c>
      <c r="B286" s="304">
        <f t="shared" ca="1" si="123"/>
        <v>23.80000000000005</v>
      </c>
      <c r="D286" s="306">
        <f t="shared" ca="1" si="124"/>
        <v>-0.45456752466688832</v>
      </c>
      <c r="E286" s="307">
        <f t="shared" ca="1" si="125"/>
        <v>-6.5200313370399989</v>
      </c>
      <c r="F286" s="304">
        <f t="shared" ca="1" si="126"/>
        <v>6.5358580362845533</v>
      </c>
      <c r="G286" s="306">
        <f t="shared" ca="1" si="127"/>
        <v>9.585411673172997</v>
      </c>
      <c r="H286" s="307">
        <f t="shared" ca="1" si="128"/>
        <v>-70.356180396839434</v>
      </c>
      <c r="I286" s="304">
        <f t="shared" ca="1" si="129"/>
        <v>71.006142248236628</v>
      </c>
      <c r="J286" s="306">
        <f t="shared" ca="1" si="130"/>
        <v>311.8094766755903</v>
      </c>
      <c r="K286" s="307">
        <f t="shared" ca="1" si="131"/>
        <v>974.2979113010233</v>
      </c>
      <c r="L286" s="304">
        <f t="shared" ca="1" si="116"/>
        <v>1022.9768177775302</v>
      </c>
      <c r="M286" s="306">
        <f t="shared" ca="1" si="132"/>
        <v>-1.4353887988532881</v>
      </c>
      <c r="N286" s="304">
        <f t="shared" ca="1" si="133"/>
        <v>-82.241720134646073</v>
      </c>
      <c r="P286" s="310">
        <f t="shared" ca="1" si="134"/>
        <v>23</v>
      </c>
      <c r="Q286" s="304">
        <f t="shared" ca="1" si="135"/>
        <v>0</v>
      </c>
      <c r="R286" s="306">
        <f t="shared" ca="1" si="136"/>
        <v>0</v>
      </c>
      <c r="S286" s="307">
        <f t="shared" ca="1" si="137"/>
        <v>5.083000000000002</v>
      </c>
      <c r="T286" s="304">
        <f t="shared" ca="1" si="117"/>
        <v>49.86423000000002</v>
      </c>
      <c r="U286" s="311">
        <f t="shared" ca="1" si="118"/>
        <v>0</v>
      </c>
      <c r="V286" s="306">
        <f t="shared" ca="1" si="119"/>
        <v>1.111192620473777</v>
      </c>
      <c r="W286" s="304">
        <f t="shared" ca="1" si="120"/>
        <v>17.202224980097647</v>
      </c>
      <c r="Y286" s="314" t="str">
        <f t="shared" ca="1" si="138"/>
        <v/>
      </c>
      <c r="Z286" s="315" t="str">
        <f t="shared" ca="1" si="139"/>
        <v/>
      </c>
      <c r="AA286" s="316" t="str">
        <f t="shared" ca="1" si="140"/>
        <v/>
      </c>
      <c r="AC286" s="310" t="e">
        <f t="shared" ca="1" si="141"/>
        <v>#N/A</v>
      </c>
      <c r="AD286" s="323" t="e">
        <f t="shared" ca="1" si="142"/>
        <v>#N/A</v>
      </c>
      <c r="AE286" s="324" t="e">
        <f t="shared" ca="1" si="121"/>
        <v>#N/A</v>
      </c>
      <c r="AG286" s="306">
        <f t="shared" ca="1" si="143"/>
        <v>6.3964581851942732</v>
      </c>
      <c r="AH286" s="304">
        <f t="shared" ca="1" si="144"/>
        <v>-3.3212234850639906</v>
      </c>
    </row>
    <row r="287" spans="1:34" x14ac:dyDescent="0.2">
      <c r="A287" s="347">
        <f t="shared" ca="1" si="122"/>
        <v>0.1</v>
      </c>
      <c r="B287" s="304">
        <f t="shared" ca="1" si="123"/>
        <v>23.900000000000052</v>
      </c>
      <c r="D287" s="306">
        <f t="shared" ca="1" si="124"/>
        <v>-0.45685603379592638</v>
      </c>
      <c r="E287" s="307">
        <f t="shared" ca="1" si="125"/>
        <v>-6.4567120427295341</v>
      </c>
      <c r="F287" s="304">
        <f t="shared" ca="1" si="126"/>
        <v>6.4728546900378001</v>
      </c>
      <c r="G287" s="306">
        <f t="shared" ca="1" si="127"/>
        <v>9.5397260697934048</v>
      </c>
      <c r="H287" s="307">
        <f t="shared" ca="1" si="128"/>
        <v>-71.001851601112392</v>
      </c>
      <c r="I287" s="304">
        <f t="shared" ca="1" si="129"/>
        <v>71.639858349057917</v>
      </c>
      <c r="J287" s="306">
        <f t="shared" ca="1" si="130"/>
        <v>312.7657335627386</v>
      </c>
      <c r="K287" s="307">
        <f t="shared" ca="1" si="131"/>
        <v>967.23000970112571</v>
      </c>
      <c r="L287" s="304">
        <f t="shared" ca="1" si="116"/>
        <v>1016.5413399156365</v>
      </c>
      <c r="M287" s="306">
        <f t="shared" ca="1" si="132"/>
        <v>-1.4372373411312354</v>
      </c>
      <c r="N287" s="304">
        <f t="shared" ca="1" si="133"/>
        <v>-82.347633805423939</v>
      </c>
      <c r="P287" s="310">
        <f t="shared" ca="1" si="134"/>
        <v>23</v>
      </c>
      <c r="Q287" s="304">
        <f t="shared" ca="1" si="135"/>
        <v>0</v>
      </c>
      <c r="R287" s="306">
        <f t="shared" ca="1" si="136"/>
        <v>0</v>
      </c>
      <c r="S287" s="307">
        <f t="shared" ca="1" si="137"/>
        <v>5.083000000000002</v>
      </c>
      <c r="T287" s="304">
        <f t="shared" ca="1" si="117"/>
        <v>49.86423000000002</v>
      </c>
      <c r="U287" s="311">
        <f t="shared" ca="1" si="118"/>
        <v>0</v>
      </c>
      <c r="V287" s="306">
        <f t="shared" ca="1" si="119"/>
        <v>1.1119801341106414</v>
      </c>
      <c r="W287" s="304">
        <f t="shared" ca="1" si="120"/>
        <v>17.52305822001432</v>
      </c>
      <c r="Y287" s="314" t="str">
        <f t="shared" ca="1" si="138"/>
        <v/>
      </c>
      <c r="Z287" s="315" t="str">
        <f t="shared" ca="1" si="139"/>
        <v/>
      </c>
      <c r="AA287" s="316" t="str">
        <f t="shared" ca="1" si="140"/>
        <v/>
      </c>
      <c r="AC287" s="310" t="e">
        <f t="shared" ca="1" si="141"/>
        <v>#N/A</v>
      </c>
      <c r="AD287" s="323" t="e">
        <f t="shared" ca="1" si="142"/>
        <v>#N/A</v>
      </c>
      <c r="AE287" s="324" t="e">
        <f t="shared" ca="1" si="121"/>
        <v>#N/A</v>
      </c>
      <c r="AG287" s="306">
        <f t="shared" ca="1" si="143"/>
        <v>6.3359370026976833</v>
      </c>
      <c r="AH287" s="304">
        <f t="shared" ca="1" si="144"/>
        <v>-3.3842661774734686</v>
      </c>
    </row>
    <row r="288" spans="1:34" x14ac:dyDescent="0.2">
      <c r="A288" s="347">
        <f t="shared" ca="1" si="122"/>
        <v>0.1</v>
      </c>
      <c r="B288" s="304">
        <f t="shared" ca="1" si="123"/>
        <v>24.000000000000053</v>
      </c>
      <c r="D288" s="306">
        <f t="shared" ca="1" si="124"/>
        <v>-0.45906161475434487</v>
      </c>
      <c r="E288" s="307">
        <f t="shared" ca="1" si="125"/>
        <v>-6.3933165011140716</v>
      </c>
      <c r="F288" s="304">
        <f t="shared" ca="1" si="126"/>
        <v>6.4097763962215044</v>
      </c>
      <c r="G288" s="306">
        <f t="shared" ca="1" si="127"/>
        <v>9.4938199083179704</v>
      </c>
      <c r="H288" s="307">
        <f t="shared" ca="1" si="128"/>
        <v>-71.641183251223794</v>
      </c>
      <c r="I288" s="304">
        <f t="shared" ca="1" si="129"/>
        <v>72.267501368782661</v>
      </c>
      <c r="J288" s="306">
        <f t="shared" ca="1" si="130"/>
        <v>313.71741086164417</v>
      </c>
      <c r="K288" s="307">
        <f t="shared" ca="1" si="131"/>
        <v>960.09785795850894</v>
      </c>
      <c r="L288" s="304">
        <f t="shared" ca="1" si="116"/>
        <v>1010.0527267099727</v>
      </c>
      <c r="M288" s="306">
        <f t="shared" ca="1" si="132"/>
        <v>-1.4390449621821537</v>
      </c>
      <c r="N288" s="304">
        <f t="shared" ca="1" si="133"/>
        <v>-82.451202862600567</v>
      </c>
      <c r="P288" s="310">
        <f t="shared" ca="1" si="134"/>
        <v>23</v>
      </c>
      <c r="Q288" s="304">
        <f t="shared" ca="1" si="135"/>
        <v>0</v>
      </c>
      <c r="R288" s="306">
        <f t="shared" ca="1" si="136"/>
        <v>0</v>
      </c>
      <c r="S288" s="307">
        <f t="shared" ca="1" si="137"/>
        <v>5.083000000000002</v>
      </c>
      <c r="T288" s="304">
        <f t="shared" ca="1" si="117"/>
        <v>49.86423000000002</v>
      </c>
      <c r="U288" s="311">
        <f t="shared" ca="1" si="118"/>
        <v>0</v>
      </c>
      <c r="V288" s="306">
        <f t="shared" ca="1" si="119"/>
        <v>1.1127753449464357</v>
      </c>
      <c r="W288" s="304">
        <f t="shared" ca="1" si="120"/>
        <v>17.84419710964707</v>
      </c>
      <c r="Y288" s="314" t="str">
        <f t="shared" ca="1" si="138"/>
        <v/>
      </c>
      <c r="Z288" s="315" t="str">
        <f t="shared" ca="1" si="139"/>
        <v/>
      </c>
      <c r="AA288" s="316" t="str">
        <f t="shared" ca="1" si="140"/>
        <v/>
      </c>
      <c r="AC288" s="310">
        <f t="shared" ca="1" si="141"/>
        <v>24.000000000000053</v>
      </c>
      <c r="AD288" s="323">
        <f t="shared" ca="1" si="142"/>
        <v>313.71741086164417</v>
      </c>
      <c r="AE288" s="324" t="e">
        <f t="shared" ca="1" si="121"/>
        <v>#N/A</v>
      </c>
      <c r="AG288" s="306">
        <f t="shared" ca="1" si="143"/>
        <v>6.2752495294826725</v>
      </c>
      <c r="AH288" s="304">
        <f t="shared" ca="1" si="144"/>
        <v>-3.4473850521373821</v>
      </c>
    </row>
    <row r="289" spans="1:34" x14ac:dyDescent="0.2">
      <c r="A289" s="347">
        <f t="shared" ca="1" si="122"/>
        <v>0.1</v>
      </c>
      <c r="B289" s="304">
        <f t="shared" ca="1" si="123"/>
        <v>24.100000000000055</v>
      </c>
      <c r="D289" s="306">
        <f t="shared" ca="1" si="124"/>
        <v>-0.46118465862657249</v>
      </c>
      <c r="E289" s="307">
        <f t="shared" ca="1" si="125"/>
        <v>-6.3298608188921222</v>
      </c>
      <c r="F289" s="304">
        <f t="shared" ca="1" si="126"/>
        <v>6.3466392111020582</v>
      </c>
      <c r="G289" s="306">
        <f t="shared" ca="1" si="127"/>
        <v>9.4477014424553136</v>
      </c>
      <c r="H289" s="307">
        <f t="shared" ca="1" si="128"/>
        <v>-72.274169333113008</v>
      </c>
      <c r="I289" s="304">
        <f t="shared" ca="1" si="129"/>
        <v>72.889056897021689</v>
      </c>
      <c r="J289" s="306">
        <f t="shared" ca="1" si="130"/>
        <v>314.66448692918283</v>
      </c>
      <c r="K289" s="307">
        <f t="shared" ca="1" si="131"/>
        <v>952.90209032929215</v>
      </c>
      <c r="L289" s="304">
        <f t="shared" ca="1" si="116"/>
        <v>1003.5118998239833</v>
      </c>
      <c r="M289" s="306">
        <f t="shared" ca="1" si="132"/>
        <v>-1.4408130541551862</v>
      </c>
      <c r="N289" s="304">
        <f t="shared" ca="1" si="133"/>
        <v>-82.552507070446296</v>
      </c>
      <c r="P289" s="310">
        <f t="shared" ca="1" si="134"/>
        <v>23</v>
      </c>
      <c r="Q289" s="304">
        <f t="shared" ca="1" si="135"/>
        <v>0</v>
      </c>
      <c r="R289" s="306">
        <f t="shared" ca="1" si="136"/>
        <v>0</v>
      </c>
      <c r="S289" s="307">
        <f t="shared" ca="1" si="137"/>
        <v>5.083000000000002</v>
      </c>
      <c r="T289" s="304">
        <f t="shared" ca="1" si="117"/>
        <v>49.86423000000002</v>
      </c>
      <c r="U289" s="311">
        <f t="shared" ca="1" si="118"/>
        <v>0</v>
      </c>
      <c r="V289" s="306">
        <f t="shared" ca="1" si="119"/>
        <v>1.1135781973665457</v>
      </c>
      <c r="W289" s="304">
        <f t="shared" ca="1" si="120"/>
        <v>18.165561218163546</v>
      </c>
      <c r="Y289" s="314" t="str">
        <f t="shared" ca="1" si="138"/>
        <v/>
      </c>
      <c r="Z289" s="315" t="str">
        <f t="shared" ca="1" si="139"/>
        <v/>
      </c>
      <c r="AA289" s="316" t="str">
        <f t="shared" ca="1" si="140"/>
        <v/>
      </c>
      <c r="AC289" s="310" t="e">
        <f t="shared" ca="1" si="141"/>
        <v>#N/A</v>
      </c>
      <c r="AD289" s="323" t="e">
        <f t="shared" ca="1" si="142"/>
        <v>#N/A</v>
      </c>
      <c r="AE289" s="324" t="e">
        <f t="shared" ca="1" si="121"/>
        <v>#N/A</v>
      </c>
      <c r="AG289" s="306">
        <f t="shared" ca="1" si="143"/>
        <v>6.21441597234341</v>
      </c>
      <c r="AH289" s="304">
        <f t="shared" ca="1" si="144"/>
        <v>-3.5105640585573603</v>
      </c>
    </row>
    <row r="290" spans="1:34" x14ac:dyDescent="0.2">
      <c r="A290" s="347">
        <f t="shared" ca="1" si="122"/>
        <v>0.1</v>
      </c>
      <c r="B290" s="304">
        <f t="shared" ca="1" si="123"/>
        <v>24.200000000000056</v>
      </c>
      <c r="D290" s="306">
        <f t="shared" ca="1" si="124"/>
        <v>-0.4632255863711025</v>
      </c>
      <c r="E290" s="307">
        <f t="shared" ca="1" si="125"/>
        <v>-6.266360875422107</v>
      </c>
      <c r="F290" s="304">
        <f t="shared" ca="1" si="126"/>
        <v>6.2834589650040504</v>
      </c>
      <c r="G290" s="306">
        <f t="shared" ca="1" si="127"/>
        <v>9.4013788838182037</v>
      </c>
      <c r="H290" s="307">
        <f t="shared" ca="1" si="128"/>
        <v>-72.900805420655217</v>
      </c>
      <c r="I290" s="304">
        <f t="shared" ca="1" si="129"/>
        <v>73.504512486631299</v>
      </c>
      <c r="J290" s="306">
        <f t="shared" ca="1" si="130"/>
        <v>315.60694094549649</v>
      </c>
      <c r="K290" s="307">
        <f t="shared" ca="1" si="131"/>
        <v>945.64334159160376</v>
      </c>
      <c r="L290" s="304">
        <f t="shared" ca="1" si="116"/>
        <v>996.91979149252961</v>
      </c>
      <c r="M290" s="306">
        <f t="shared" ca="1" si="132"/>
        <v>-1.4425429464017243</v>
      </c>
      <c r="N290" s="304">
        <f t="shared" ca="1" si="133"/>
        <v>-82.65162259518533</v>
      </c>
      <c r="P290" s="310">
        <f t="shared" ca="1" si="134"/>
        <v>23</v>
      </c>
      <c r="Q290" s="304">
        <f t="shared" ca="1" si="135"/>
        <v>0</v>
      </c>
      <c r="R290" s="306">
        <f t="shared" ca="1" si="136"/>
        <v>0</v>
      </c>
      <c r="S290" s="307">
        <f t="shared" ca="1" si="137"/>
        <v>5.083000000000002</v>
      </c>
      <c r="T290" s="304">
        <f t="shared" ca="1" si="117"/>
        <v>49.86423000000002</v>
      </c>
      <c r="U290" s="311">
        <f t="shared" ca="1" si="118"/>
        <v>0</v>
      </c>
      <c r="V290" s="306">
        <f t="shared" ca="1" si="119"/>
        <v>1.1143886356644428</v>
      </c>
      <c r="W290" s="304">
        <f t="shared" ca="1" si="120"/>
        <v>18.487071294444046</v>
      </c>
      <c r="Y290" s="314" t="str">
        <f t="shared" ca="1" si="138"/>
        <v/>
      </c>
      <c r="Z290" s="315" t="str">
        <f t="shared" ca="1" si="139"/>
        <v/>
      </c>
      <c r="AA290" s="316" t="str">
        <f t="shared" ca="1" si="140"/>
        <v/>
      </c>
      <c r="AC290" s="310" t="e">
        <f t="shared" ca="1" si="141"/>
        <v>#N/A</v>
      </c>
      <c r="AD290" s="323" t="e">
        <f t="shared" ca="1" si="142"/>
        <v>#N/A</v>
      </c>
      <c r="AE290" s="324" t="e">
        <f t="shared" ca="1" si="121"/>
        <v>#N/A</v>
      </c>
      <c r="AG290" s="306">
        <f t="shared" ca="1" si="143"/>
        <v>6.1534560751112961</v>
      </c>
      <c r="AH290" s="304">
        <f t="shared" ca="1" si="144"/>
        <v>-3.573787373236974</v>
      </c>
    </row>
    <row r="291" spans="1:34" x14ac:dyDescent="0.2">
      <c r="A291" s="347">
        <f t="shared" ca="1" si="122"/>
        <v>0.1</v>
      </c>
      <c r="B291" s="304">
        <f t="shared" ca="1" si="123"/>
        <v>24.300000000000058</v>
      </c>
      <c r="D291" s="306">
        <f t="shared" ca="1" si="124"/>
        <v>-0.4651848478803921</v>
      </c>
      <c r="E291" s="307">
        <f t="shared" ca="1" si="125"/>
        <v>-6.2028323175724793</v>
      </c>
      <c r="F291" s="304">
        <f t="shared" ca="1" si="126"/>
        <v>6.2202512571936408</v>
      </c>
      <c r="G291" s="306">
        <f t="shared" ca="1" si="127"/>
        <v>9.354860399030164</v>
      </c>
      <c r="H291" s="307">
        <f t="shared" ca="1" si="128"/>
        <v>-73.521088652412459</v>
      </c>
      <c r="I291" s="304">
        <f t="shared" ca="1" si="129"/>
        <v>74.113857609230109</v>
      </c>
      <c r="J291" s="306">
        <f t="shared" ca="1" si="130"/>
        <v>316.54475290963893</v>
      </c>
      <c r="K291" s="307">
        <f t="shared" ca="1" si="131"/>
        <v>938.32224688795043</v>
      </c>
      <c r="L291" s="304">
        <f t="shared" ca="1" si="116"/>
        <v>990.27734478754803</v>
      </c>
      <c r="M291" s="306">
        <f t="shared" ca="1" si="132"/>
        <v>-1.4442359089472048</v>
      </c>
      <c r="N291" s="304">
        <f t="shared" ca="1" si="133"/>
        <v>-82.748622203915076</v>
      </c>
      <c r="P291" s="310">
        <f t="shared" ca="1" si="134"/>
        <v>23</v>
      </c>
      <c r="Q291" s="304">
        <f t="shared" ca="1" si="135"/>
        <v>0</v>
      </c>
      <c r="R291" s="306">
        <f t="shared" ca="1" si="136"/>
        <v>0</v>
      </c>
      <c r="S291" s="307">
        <f t="shared" ca="1" si="137"/>
        <v>5.083000000000002</v>
      </c>
      <c r="T291" s="304">
        <f t="shared" ca="1" si="117"/>
        <v>49.86423000000002</v>
      </c>
      <c r="U291" s="311">
        <f t="shared" ca="1" si="118"/>
        <v>0</v>
      </c>
      <c r="V291" s="306">
        <f t="shared" ca="1" si="119"/>
        <v>1.1152066040550521</v>
      </c>
      <c r="W291" s="304">
        <f t="shared" ca="1" si="120"/>
        <v>18.808649291446038</v>
      </c>
      <c r="Y291" s="314" t="str">
        <f t="shared" ca="1" si="138"/>
        <v/>
      </c>
      <c r="Z291" s="315" t="str">
        <f t="shared" ca="1" si="139"/>
        <v/>
      </c>
      <c r="AA291" s="316" t="str">
        <f t="shared" ca="1" si="140"/>
        <v/>
      </c>
      <c r="AC291" s="310" t="e">
        <f t="shared" ca="1" si="141"/>
        <v>#N/A</v>
      </c>
      <c r="AD291" s="323" t="e">
        <f t="shared" ca="1" si="142"/>
        <v>#N/A</v>
      </c>
      <c r="AE291" s="324" t="e">
        <f t="shared" ca="1" si="121"/>
        <v>#N/A</v>
      </c>
      <c r="AG291" s="306">
        <f t="shared" ca="1" si="143"/>
        <v>6.0923891293859755</v>
      </c>
      <c r="AH291" s="304">
        <f t="shared" ca="1" si="144"/>
        <v>-3.6370394047696317</v>
      </c>
    </row>
    <row r="292" spans="1:34" x14ac:dyDescent="0.2">
      <c r="A292" s="347">
        <f t="shared" ca="1" si="122"/>
        <v>0.1</v>
      </c>
      <c r="B292" s="304">
        <f t="shared" ca="1" si="123"/>
        <v>24.400000000000059</v>
      </c>
      <c r="D292" s="306">
        <f t="shared" ca="1" si="124"/>
        <v>-0.46706292104746605</v>
      </c>
      <c r="E292" s="307">
        <f t="shared" ca="1" si="125"/>
        <v>-6.1392905548707635</v>
      </c>
      <c r="F292" s="304">
        <f t="shared" ca="1" si="126"/>
        <v>6.1570314510600612</v>
      </c>
      <c r="G292" s="306">
        <f t="shared" ca="1" si="127"/>
        <v>9.3081541069254179</v>
      </c>
      <c r="H292" s="307">
        <f t="shared" ca="1" si="128"/>
        <v>-74.135017707899536</v>
      </c>
      <c r="I292" s="304">
        <f t="shared" ca="1" si="129"/>
        <v>74.717083611640319</v>
      </c>
      <c r="J292" s="306">
        <f t="shared" ca="1" si="130"/>
        <v>317.47790363493669</v>
      </c>
      <c r="K292" s="307">
        <f t="shared" ca="1" si="131"/>
        <v>930.93944156993484</v>
      </c>
      <c r="L292" s="304">
        <f t="shared" ca="1" si="116"/>
        <v>983.58551390663354</v>
      </c>
      <c r="M292" s="306">
        <f t="shared" ca="1" si="132"/>
        <v>-1.445893155736828</v>
      </c>
      <c r="N292" s="304">
        <f t="shared" ca="1" si="133"/>
        <v>-82.843575450572104</v>
      </c>
      <c r="P292" s="310">
        <f t="shared" ca="1" si="134"/>
        <v>23</v>
      </c>
      <c r="Q292" s="304">
        <f t="shared" ca="1" si="135"/>
        <v>0</v>
      </c>
      <c r="R292" s="306">
        <f t="shared" ca="1" si="136"/>
        <v>0</v>
      </c>
      <c r="S292" s="307">
        <f t="shared" ca="1" si="137"/>
        <v>5.083000000000002</v>
      </c>
      <c r="T292" s="304">
        <f t="shared" ca="1" si="117"/>
        <v>49.86423000000002</v>
      </c>
      <c r="U292" s="311">
        <f t="shared" ca="1" si="118"/>
        <v>0</v>
      </c>
      <c r="V292" s="306">
        <f t="shared" ca="1" si="119"/>
        <v>1.1160320466879499</v>
      </c>
      <c r="W292" s="304">
        <f t="shared" ca="1" si="120"/>
        <v>19.130218389081364</v>
      </c>
      <c r="Y292" s="314" t="str">
        <f t="shared" ca="1" si="138"/>
        <v/>
      </c>
      <c r="Z292" s="315" t="str">
        <f t="shared" ca="1" si="139"/>
        <v/>
      </c>
      <c r="AA292" s="316" t="str">
        <f t="shared" ca="1" si="140"/>
        <v/>
      </c>
      <c r="AC292" s="310" t="e">
        <f t="shared" ca="1" si="141"/>
        <v>#N/A</v>
      </c>
      <c r="AD292" s="323" t="e">
        <f t="shared" ca="1" si="142"/>
        <v>#N/A</v>
      </c>
      <c r="AE292" s="324" t="e">
        <f t="shared" ca="1" si="121"/>
        <v>#N/A</v>
      </c>
      <c r="AG292" s="306">
        <f t="shared" ca="1" si="143"/>
        <v>6.0312339843438485</v>
      </c>
      <c r="AH292" s="304">
        <f t="shared" ca="1" si="144"/>
        <v>-3.7003047986319162</v>
      </c>
    </row>
    <row r="293" spans="1:34" x14ac:dyDescent="0.2">
      <c r="A293" s="347">
        <f t="shared" ca="1" si="122"/>
        <v>0.1</v>
      </c>
      <c r="B293" s="304">
        <f t="shared" ca="1" si="123"/>
        <v>24.50000000000006</v>
      </c>
      <c r="D293" s="306">
        <f t="shared" ca="1" si="124"/>
        <v>-0.46886031083928775</v>
      </c>
      <c r="E293" s="307">
        <f t="shared" ca="1" si="125"/>
        <v>-6.0757507549492953</v>
      </c>
      <c r="F293" s="304">
        <f t="shared" ca="1" si="126"/>
        <v>6.0938146695930326</v>
      </c>
      <c r="G293" s="306">
        <f t="shared" ca="1" si="127"/>
        <v>9.2612680758414889</v>
      </c>
      <c r="H293" s="307">
        <f t="shared" ca="1" si="128"/>
        <v>-74.742592783394471</v>
      </c>
      <c r="I293" s="304">
        <f t="shared" ca="1" si="129"/>
        <v>75.314183673176274</v>
      </c>
      <c r="J293" s="306">
        <f t="shared" ca="1" si="130"/>
        <v>318.40637474407504</v>
      </c>
      <c r="K293" s="307">
        <f t="shared" ca="1" si="131"/>
        <v>923.4955610453701</v>
      </c>
      <c r="L293" s="304">
        <f t="shared" ca="1" si="116"/>
        <v>976.84526448571535</v>
      </c>
      <c r="M293" s="306">
        <f t="shared" ca="1" si="132"/>
        <v>-1.4475158476720746</v>
      </c>
      <c r="N293" s="304">
        <f t="shared" ca="1" si="133"/>
        <v>-82.936548849911645</v>
      </c>
      <c r="P293" s="310">
        <f t="shared" ca="1" si="134"/>
        <v>23</v>
      </c>
      <c r="Q293" s="304">
        <f t="shared" ca="1" si="135"/>
        <v>0</v>
      </c>
      <c r="R293" s="306">
        <f t="shared" ca="1" si="136"/>
        <v>0</v>
      </c>
      <c r="S293" s="307">
        <f t="shared" ca="1" si="137"/>
        <v>5.083000000000002</v>
      </c>
      <c r="T293" s="304">
        <f t="shared" ca="1" si="117"/>
        <v>49.86423000000002</v>
      </c>
      <c r="U293" s="311">
        <f t="shared" ca="1" si="118"/>
        <v>0</v>
      </c>
      <c r="V293" s="306">
        <f t="shared" ca="1" si="119"/>
        <v>1.1168649076603856</v>
      </c>
      <c r="W293" s="304">
        <f t="shared" ca="1" si="120"/>
        <v>19.451703015617955</v>
      </c>
      <c r="Y293" s="314" t="str">
        <f t="shared" ca="1" si="138"/>
        <v/>
      </c>
      <c r="Z293" s="315" t="str">
        <f t="shared" ca="1" si="139"/>
        <v/>
      </c>
      <c r="AA293" s="316" t="str">
        <f t="shared" ca="1" si="140"/>
        <v/>
      </c>
      <c r="AC293" s="310" t="e">
        <f t="shared" ca="1" si="141"/>
        <v>#N/A</v>
      </c>
      <c r="AD293" s="323" t="e">
        <f t="shared" ca="1" si="142"/>
        <v>#N/A</v>
      </c>
      <c r="AE293" s="324" t="e">
        <f t="shared" ca="1" si="121"/>
        <v>#N/A</v>
      </c>
      <c r="AG293" s="306">
        <f t="shared" ca="1" si="143"/>
        <v>5.9700090557274397</v>
      </c>
      <c r="AH293" s="304">
        <f t="shared" ca="1" si="144"/>
        <v>-3.7635684416843116</v>
      </c>
    </row>
    <row r="294" spans="1:34" x14ac:dyDescent="0.2">
      <c r="A294" s="347">
        <f t="shared" ca="1" si="122"/>
        <v>0.1</v>
      </c>
      <c r="B294" s="304">
        <f t="shared" ca="1" si="123"/>
        <v>24.600000000000062</v>
      </c>
      <c r="D294" s="306">
        <f t="shared" ca="1" si="124"/>
        <v>-0.47057754837698007</v>
      </c>
      <c r="E294" s="307">
        <f t="shared" ca="1" si="125"/>
        <v>-6.012227839285071</v>
      </c>
      <c r="F294" s="304">
        <f t="shared" ca="1" si="126"/>
        <v>6.03061579115358</v>
      </c>
      <c r="G294" s="306">
        <f t="shared" ca="1" si="127"/>
        <v>9.2142103210037902</v>
      </c>
      <c r="H294" s="307">
        <f t="shared" ca="1" si="128"/>
        <v>-75.343815567322977</v>
      </c>
      <c r="I294" s="304">
        <f t="shared" ca="1" si="129"/>
        <v>75.90515276371211</v>
      </c>
      <c r="J294" s="306">
        <f t="shared" ca="1" si="130"/>
        <v>319.33014866391733</v>
      </c>
      <c r="K294" s="307">
        <f t="shared" ca="1" si="131"/>
        <v>915.99124062783426</v>
      </c>
      <c r="L294" s="304">
        <f t="shared" ca="1" si="116"/>
        <v>970.05757393705164</v>
      </c>
      <c r="M294" s="306">
        <f t="shared" ca="1" si="132"/>
        <v>-1.4491050954534701</v>
      </c>
      <c r="N294" s="304">
        <f t="shared" ca="1" si="133"/>
        <v>-83.027606040386132</v>
      </c>
      <c r="P294" s="310">
        <f t="shared" ca="1" si="134"/>
        <v>23</v>
      </c>
      <c r="Q294" s="304">
        <f t="shared" ca="1" si="135"/>
        <v>0</v>
      </c>
      <c r="R294" s="306">
        <f t="shared" ca="1" si="136"/>
        <v>0</v>
      </c>
      <c r="S294" s="307">
        <f t="shared" ca="1" si="137"/>
        <v>5.083000000000002</v>
      </c>
      <c r="T294" s="304">
        <f t="shared" ca="1" si="117"/>
        <v>49.86423000000002</v>
      </c>
      <c r="U294" s="311">
        <f t="shared" ca="1" si="118"/>
        <v>0</v>
      </c>
      <c r="V294" s="306">
        <f t="shared" ca="1" si="119"/>
        <v>1.1177051310301263</v>
      </c>
      <c r="W294" s="304">
        <f t="shared" ca="1" si="120"/>
        <v>19.773028867619395</v>
      </c>
      <c r="Y294" s="314" t="str">
        <f t="shared" ca="1" si="138"/>
        <v/>
      </c>
      <c r="Z294" s="315" t="str">
        <f t="shared" ca="1" si="139"/>
        <v/>
      </c>
      <c r="AA294" s="316" t="str">
        <f t="shared" ca="1" si="140"/>
        <v/>
      </c>
      <c r="AC294" s="310" t="e">
        <f t="shared" ca="1" si="141"/>
        <v>#N/A</v>
      </c>
      <c r="AD294" s="323" t="e">
        <f t="shared" ca="1" si="142"/>
        <v>#N/A</v>
      </c>
      <c r="AE294" s="324" t="e">
        <f t="shared" ca="1" si="121"/>
        <v>#N/A</v>
      </c>
      <c r="AG294" s="306">
        <f t="shared" ca="1" si="143"/>
        <v>5.9087323341084614</v>
      </c>
      <c r="AH294" s="304">
        <f t="shared" ca="1" si="144"/>
        <v>-3.826815466381654</v>
      </c>
    </row>
    <row r="295" spans="1:34" x14ac:dyDescent="0.2">
      <c r="A295" s="347">
        <f t="shared" ca="1" si="122"/>
        <v>0.1</v>
      </c>
      <c r="B295" s="304">
        <f t="shared" ca="1" si="123"/>
        <v>24.700000000000063</v>
      </c>
      <c r="D295" s="306">
        <f t="shared" ca="1" si="124"/>
        <v>-0.47221519002307094</v>
      </c>
      <c r="E295" s="307">
        <f t="shared" ca="1" si="125"/>
        <v>-5.9487364792308428</v>
      </c>
      <c r="F295" s="304">
        <f t="shared" ca="1" si="126"/>
        <v>5.9674494455353608</v>
      </c>
      <c r="G295" s="306">
        <f t="shared" ca="1" si="127"/>
        <v>9.1669888020014838</v>
      </c>
      <c r="H295" s="307">
        <f t="shared" ca="1" si="128"/>
        <v>-75.938689215246058</v>
      </c>
      <c r="I295" s="304">
        <f t="shared" ca="1" si="129"/>
        <v>76.489987602468261</v>
      </c>
      <c r="J295" s="306">
        <f t="shared" ca="1" si="130"/>
        <v>320.24920862006758</v>
      </c>
      <c r="K295" s="307">
        <f t="shared" ca="1" si="131"/>
        <v>908.42711538870583</v>
      </c>
      <c r="L295" s="304">
        <f t="shared" ca="1" si="116"/>
        <v>963.22343181383656</v>
      </c>
      <c r="M295" s="306">
        <f t="shared" ca="1" si="132"/>
        <v>-1.4506619622437773</v>
      </c>
      <c r="N295" s="304">
        <f t="shared" ca="1" si="133"/>
        <v>-83.116807936734816</v>
      </c>
      <c r="P295" s="310">
        <f t="shared" ca="1" si="134"/>
        <v>23</v>
      </c>
      <c r="Q295" s="304">
        <f t="shared" ca="1" si="135"/>
        <v>0</v>
      </c>
      <c r="R295" s="306">
        <f t="shared" ca="1" si="136"/>
        <v>0</v>
      </c>
      <c r="S295" s="307">
        <f t="shared" ca="1" si="137"/>
        <v>5.083000000000002</v>
      </c>
      <c r="T295" s="304">
        <f t="shared" ca="1" si="117"/>
        <v>49.86423000000002</v>
      </c>
      <c r="U295" s="311">
        <f t="shared" ca="1" si="118"/>
        <v>0</v>
      </c>
      <c r="V295" s="306">
        <f t="shared" ca="1" si="119"/>
        <v>1.1185526608281193</v>
      </c>
      <c r="W295" s="304">
        <f t="shared" ca="1" si="120"/>
        <v>20.094122928437557</v>
      </c>
      <c r="Y295" s="314" t="str">
        <f t="shared" ca="1" si="138"/>
        <v/>
      </c>
      <c r="Z295" s="315" t="str">
        <f t="shared" ca="1" si="139"/>
        <v/>
      </c>
      <c r="AA295" s="316" t="str">
        <f t="shared" ca="1" si="140"/>
        <v/>
      </c>
      <c r="AC295" s="310" t="e">
        <f t="shared" ca="1" si="141"/>
        <v>#N/A</v>
      </c>
      <c r="AD295" s="323" t="e">
        <f t="shared" ca="1" si="142"/>
        <v>#N/A</v>
      </c>
      <c r="AE295" s="324" t="e">
        <f t="shared" ca="1" si="121"/>
        <v>#N/A</v>
      </c>
      <c r="AG295" s="306">
        <f t="shared" ca="1" si="143"/>
        <v>5.8474213925081528</v>
      </c>
      <c r="AH295" s="304">
        <f t="shared" ca="1" si="144"/>
        <v>-3.8900312546959253</v>
      </c>
    </row>
    <row r="296" spans="1:34" x14ac:dyDescent="0.2">
      <c r="A296" s="347">
        <f t="shared" ca="1" si="122"/>
        <v>0.1</v>
      </c>
      <c r="B296" s="304">
        <f t="shared" ca="1" si="123"/>
        <v>24.800000000000065</v>
      </c>
      <c r="D296" s="306">
        <f t="shared" ca="1" si="124"/>
        <v>-0.47377381647593836</v>
      </c>
      <c r="E296" s="307">
        <f t="shared" ca="1" si="125"/>
        <v>-5.8852910923342634</v>
      </c>
      <c r="F296" s="304">
        <f t="shared" ca="1" si="126"/>
        <v>5.9043300103133811</v>
      </c>
      <c r="G296" s="306">
        <f t="shared" ca="1" si="127"/>
        <v>9.1196114203538894</v>
      </c>
      <c r="H296" s="307">
        <f t="shared" ca="1" si="128"/>
        <v>-76.527218324479477</v>
      </c>
      <c r="I296" s="304">
        <f t="shared" ca="1" si="129"/>
        <v>77.068686617463499</v>
      </c>
      <c r="J296" s="306">
        <f t="shared" ca="1" si="130"/>
        <v>321.16353863118536</v>
      </c>
      <c r="K296" s="307">
        <f t="shared" ca="1" si="131"/>
        <v>900.80382001171961</v>
      </c>
      <c r="L296" s="304">
        <f t="shared" ca="1" si="116"/>
        <v>956.34384020278583</v>
      </c>
      <c r="M296" s="306">
        <f t="shared" ca="1" si="132"/>
        <v>-1.4521874661646232</v>
      </c>
      <c r="N296" s="304">
        <f t="shared" ca="1" si="133"/>
        <v>-83.204212873029945</v>
      </c>
      <c r="P296" s="310">
        <f t="shared" ca="1" si="134"/>
        <v>23</v>
      </c>
      <c r="Q296" s="304">
        <f t="shared" ca="1" si="135"/>
        <v>0</v>
      </c>
      <c r="R296" s="306">
        <f t="shared" ca="1" si="136"/>
        <v>0</v>
      </c>
      <c r="S296" s="307">
        <f t="shared" ca="1" si="137"/>
        <v>5.083000000000002</v>
      </c>
      <c r="T296" s="304">
        <f t="shared" ca="1" si="117"/>
        <v>49.86423000000002</v>
      </c>
      <c r="U296" s="311">
        <f t="shared" ca="1" si="118"/>
        <v>0</v>
      </c>
      <c r="V296" s="306">
        <f t="shared" ca="1" si="119"/>
        <v>1.1194074410709687</v>
      </c>
      <c r="W296" s="304">
        <f t="shared" ca="1" si="120"/>
        <v>20.414913485274599</v>
      </c>
      <c r="Y296" s="314" t="str">
        <f t="shared" ca="1" si="138"/>
        <v/>
      </c>
      <c r="Z296" s="315" t="str">
        <f t="shared" ca="1" si="139"/>
        <v/>
      </c>
      <c r="AA296" s="316" t="str">
        <f t="shared" ca="1" si="140"/>
        <v/>
      </c>
      <c r="AC296" s="310" t="e">
        <f t="shared" ca="1" si="141"/>
        <v>#N/A</v>
      </c>
      <c r="AD296" s="323" t="e">
        <f t="shared" ca="1" si="142"/>
        <v>#N/A</v>
      </c>
      <c r="AE296" s="324" t="e">
        <f t="shared" ca="1" si="121"/>
        <v>#N/A</v>
      </c>
      <c r="AG296" s="306">
        <f t="shared" ca="1" si="143"/>
        <v>5.7860933934499625</v>
      </c>
      <c r="AH296" s="304">
        <f t="shared" ca="1" si="144"/>
        <v>-3.9532014417543868</v>
      </c>
    </row>
    <row r="297" spans="1:34" x14ac:dyDescent="0.2">
      <c r="A297" s="347">
        <f t="shared" ca="1" si="122"/>
        <v>0.1</v>
      </c>
      <c r="B297" s="304">
        <f t="shared" ca="1" si="123"/>
        <v>24.900000000000066</v>
      </c>
      <c r="D297" s="306">
        <f t="shared" ca="1" si="124"/>
        <v>-0.47525403187169474</v>
      </c>
      <c r="E297" s="307">
        <f t="shared" ca="1" si="125"/>
        <v>-5.8219058389416585</v>
      </c>
      <c r="F297" s="304">
        <f t="shared" ca="1" si="126"/>
        <v>5.8412716074766875</v>
      </c>
      <c r="G297" s="306">
        <f t="shared" ca="1" si="127"/>
        <v>9.0720860171667201</v>
      </c>
      <c r="H297" s="307">
        <f t="shared" ca="1" si="128"/>
        <v>-77.109408908373638</v>
      </c>
      <c r="I297" s="304">
        <f t="shared" ca="1" si="129"/>
        <v>77.641249905585909</v>
      </c>
      <c r="J297" s="306">
        <f t="shared" ca="1" si="130"/>
        <v>322.07312350306137</v>
      </c>
      <c r="K297" s="307">
        <f t="shared" ca="1" si="131"/>
        <v>893.1219886500769</v>
      </c>
      <c r="L297" s="304">
        <f t="shared" ca="1" si="116"/>
        <v>949.41981414613758</v>
      </c>
      <c r="M297" s="306">
        <f t="shared" ca="1" si="132"/>
        <v>-1.4536825826385129</v>
      </c>
      <c r="N297" s="304">
        <f t="shared" ca="1" si="133"/>
        <v>-83.289876736864315</v>
      </c>
      <c r="P297" s="310">
        <f t="shared" ca="1" si="134"/>
        <v>23</v>
      </c>
      <c r="Q297" s="304">
        <f t="shared" ca="1" si="135"/>
        <v>0</v>
      </c>
      <c r="R297" s="306">
        <f t="shared" ca="1" si="136"/>
        <v>0</v>
      </c>
      <c r="S297" s="307">
        <f t="shared" ca="1" si="137"/>
        <v>5.083000000000002</v>
      </c>
      <c r="T297" s="304">
        <f t="shared" ca="1" si="117"/>
        <v>49.86423000000002</v>
      </c>
      <c r="U297" s="311">
        <f t="shared" ca="1" si="118"/>
        <v>0</v>
      </c>
      <c r="V297" s="306">
        <f t="shared" ca="1" si="119"/>
        <v>1.1202694157732209</v>
      </c>
      <c r="W297" s="304">
        <f t="shared" ca="1" si="120"/>
        <v>20.735330144832531</v>
      </c>
      <c r="Y297" s="314" t="str">
        <f t="shared" ca="1" si="138"/>
        <v/>
      </c>
      <c r="Z297" s="315" t="str">
        <f t="shared" ca="1" si="139"/>
        <v/>
      </c>
      <c r="AA297" s="316" t="str">
        <f t="shared" ca="1" si="140"/>
        <v/>
      </c>
      <c r="AC297" s="310" t="e">
        <f t="shared" ca="1" si="141"/>
        <v>#N/A</v>
      </c>
      <c r="AD297" s="323" t="e">
        <f t="shared" ca="1" si="142"/>
        <v>#N/A</v>
      </c>
      <c r="AE297" s="324" t="e">
        <f t="shared" ca="1" si="121"/>
        <v>#N/A</v>
      </c>
      <c r="AG297" s="306">
        <f t="shared" ca="1" si="143"/>
        <v>5.7247650955122076</v>
      </c>
      <c r="AH297" s="304">
        <f t="shared" ca="1" si="144"/>
        <v>-4.0163119191962604</v>
      </c>
    </row>
    <row r="298" spans="1:34" x14ac:dyDescent="0.2">
      <c r="A298" s="347">
        <f t="shared" ca="1" si="122"/>
        <v>0.1</v>
      </c>
      <c r="B298" s="304">
        <f t="shared" ca="1" si="123"/>
        <v>25.000000000000068</v>
      </c>
      <c r="D298" s="306">
        <f t="shared" ca="1" si="124"/>
        <v>-0.47665646289375962</v>
      </c>
      <c r="E298" s="307">
        <f t="shared" ca="1" si="125"/>
        <v>-5.7585946190826931</v>
      </c>
      <c r="F298" s="304">
        <f t="shared" ca="1" si="126"/>
        <v>5.7782881003413573</v>
      </c>
      <c r="G298" s="306">
        <f t="shared" ca="1" si="127"/>
        <v>9.0244203708773441</v>
      </c>
      <c r="H298" s="307">
        <f t="shared" ca="1" si="128"/>
        <v>-77.685268370281904</v>
      </c>
      <c r="I298" s="304">
        <f t="shared" ca="1" si="129"/>
        <v>78.207679193241816</v>
      </c>
      <c r="J298" s="306">
        <f t="shared" ca="1" si="130"/>
        <v>322.97794882246359</v>
      </c>
      <c r="K298" s="307">
        <f t="shared" ca="1" si="131"/>
        <v>885.38225478614413</v>
      </c>
      <c r="L298" s="304">
        <f t="shared" ca="1" si="116"/>
        <v>942.45238209458762</v>
      </c>
      <c r="M298" s="306">
        <f t="shared" ca="1" si="132"/>
        <v>-1.4551482465872179</v>
      </c>
      <c r="N298" s="304">
        <f t="shared" ca="1" si="133"/>
        <v>-83.373853095309585</v>
      </c>
      <c r="P298" s="310">
        <f t="shared" ca="1" si="134"/>
        <v>23</v>
      </c>
      <c r="Q298" s="304">
        <f t="shared" ca="1" si="135"/>
        <v>0</v>
      </c>
      <c r="R298" s="306">
        <f t="shared" ca="1" si="136"/>
        <v>0</v>
      </c>
      <c r="S298" s="307">
        <f t="shared" ca="1" si="137"/>
        <v>5.083000000000002</v>
      </c>
      <c r="T298" s="304">
        <f t="shared" ca="1" si="117"/>
        <v>49.86423000000002</v>
      </c>
      <c r="U298" s="311">
        <f t="shared" ca="1" si="118"/>
        <v>0</v>
      </c>
      <c r="V298" s="306">
        <f t="shared" ca="1" si="119"/>
        <v>1.1211385289594611</v>
      </c>
      <c r="W298" s="304">
        <f t="shared" ca="1" si="120"/>
        <v>21.0553038475697</v>
      </c>
      <c r="Y298" s="314" t="str">
        <f t="shared" ca="1" si="138"/>
        <v/>
      </c>
      <c r="Z298" s="315" t="str">
        <f t="shared" ca="1" si="139"/>
        <v/>
      </c>
      <c r="AA298" s="316" t="str">
        <f t="shared" ca="1" si="140"/>
        <v/>
      </c>
      <c r="AC298" s="310">
        <f t="shared" ca="1" si="141"/>
        <v>25.000000000000068</v>
      </c>
      <c r="AD298" s="323">
        <f t="shared" ca="1" si="142"/>
        <v>322.97794882246359</v>
      </c>
      <c r="AE298" s="324" t="e">
        <f t="shared" ca="1" si="121"/>
        <v>#N/A</v>
      </c>
      <c r="AG298" s="306">
        <f t="shared" ca="1" si="143"/>
        <v>5.6634528594414268</v>
      </c>
      <c r="AH298" s="304">
        <f t="shared" ca="1" si="144"/>
        <v>-4.0793488382515291</v>
      </c>
    </row>
    <row r="299" spans="1:34" x14ac:dyDescent="0.2">
      <c r="A299" s="347">
        <f t="shared" ca="1" si="122"/>
        <v>0.1</v>
      </c>
      <c r="B299" s="304">
        <f t="shared" ca="1" si="123"/>
        <v>25.100000000000069</v>
      </c>
      <c r="D299" s="306">
        <f t="shared" ca="1" si="124"/>
        <v>-0.47798175789039982</v>
      </c>
      <c r="E299" s="307">
        <f t="shared" ca="1" si="125"/>
        <v>-5.6953710696319328</v>
      </c>
      <c r="F299" s="304">
        <f t="shared" ca="1" si="126"/>
        <v>5.7153930907398118</v>
      </c>
      <c r="G299" s="306">
        <f t="shared" ca="1" si="127"/>
        <v>8.9766221950883036</v>
      </c>
      <c r="H299" s="307">
        <f t="shared" ca="1" si="128"/>
        <v>-78.2548054772451</v>
      </c>
      <c r="I299" s="304">
        <f t="shared" ca="1" si="129"/>
        <v>78.767977797546777</v>
      </c>
      <c r="J299" s="306">
        <f t="shared" ca="1" si="130"/>
        <v>323.87800095076187</v>
      </c>
      <c r="K299" s="307">
        <f t="shared" ca="1" si="131"/>
        <v>877.58525109376774</v>
      </c>
      <c r="L299" s="304">
        <f t="shared" ca="1" si="116"/>
        <v>935.44258639275836</v>
      </c>
      <c r="M299" s="306">
        <f t="shared" ca="1" si="132"/>
        <v>-1.4565853544966456</v>
      </c>
      <c r="N299" s="304">
        <f t="shared" ca="1" si="133"/>
        <v>-83.456193313224659</v>
      </c>
      <c r="P299" s="310">
        <f t="shared" ca="1" si="134"/>
        <v>23</v>
      </c>
      <c r="Q299" s="304">
        <f t="shared" ca="1" si="135"/>
        <v>0</v>
      </c>
      <c r="R299" s="306">
        <f t="shared" ca="1" si="136"/>
        <v>0</v>
      </c>
      <c r="S299" s="307">
        <f t="shared" ca="1" si="137"/>
        <v>5.083000000000002</v>
      </c>
      <c r="T299" s="304">
        <f t="shared" ca="1" si="117"/>
        <v>49.86423000000002</v>
      </c>
      <c r="U299" s="311">
        <f t="shared" ca="1" si="118"/>
        <v>0</v>
      </c>
      <c r="V299" s="306">
        <f t="shared" ca="1" si="119"/>
        <v>1.1220147246762127</v>
      </c>
      <c r="W299" s="304">
        <f t="shared" ca="1" si="120"/>
        <v>21.374766880584747</v>
      </c>
      <c r="Y299" s="314" t="str">
        <f t="shared" ca="1" si="138"/>
        <v/>
      </c>
      <c r="Z299" s="315" t="str">
        <f t="shared" ca="1" si="139"/>
        <v/>
      </c>
      <c r="AA299" s="316" t="str">
        <f t="shared" ca="1" si="140"/>
        <v/>
      </c>
      <c r="AC299" s="310" t="e">
        <f t="shared" ca="1" si="141"/>
        <v>#N/A</v>
      </c>
      <c r="AD299" s="323" t="e">
        <f t="shared" ca="1" si="142"/>
        <v>#N/A</v>
      </c>
      <c r="AE299" s="324" t="e">
        <f t="shared" ca="1" si="121"/>
        <v>#N/A</v>
      </c>
      <c r="AG299" s="306">
        <f t="shared" ca="1" si="143"/>
        <v>5.6021726538810643</v>
      </c>
      <c r="AH299" s="304">
        <f t="shared" ca="1" si="144"/>
        <v>-4.1422986125456802</v>
      </c>
    </row>
    <row r="300" spans="1:34" x14ac:dyDescent="0.2">
      <c r="A300" s="347">
        <f t="shared" ca="1" si="122"/>
        <v>0.1</v>
      </c>
      <c r="B300" s="304">
        <f t="shared" ca="1" si="123"/>
        <v>25.20000000000007</v>
      </c>
      <c r="D300" s="306">
        <f t="shared" ca="1" si="124"/>
        <v>-0.47923058600054608</v>
      </c>
      <c r="E300" s="307">
        <f t="shared" ca="1" si="125"/>
        <v>-5.6322485617431077</v>
      </c>
      <c r="F300" s="304">
        <f t="shared" ca="1" si="126"/>
        <v>5.652599916482302</v>
      </c>
      <c r="G300" s="306">
        <f t="shared" ca="1" si="127"/>
        <v>8.9286991364882482</v>
      </c>
      <c r="H300" s="307">
        <f t="shared" ca="1" si="128"/>
        <v>-78.818030333419415</v>
      </c>
      <c r="I300" s="304">
        <f t="shared" ca="1" si="129"/>
        <v>79.322150588027739</v>
      </c>
      <c r="J300" s="306">
        <f t="shared" ca="1" si="130"/>
        <v>324.77326701734069</v>
      </c>
      <c r="K300" s="307">
        <f t="shared" ca="1" si="131"/>
        <v>869.73160930323456</v>
      </c>
      <c r="L300" s="304">
        <f t="shared" ca="1" si="116"/>
        <v>928.39148379889343</v>
      </c>
      <c r="M300" s="306">
        <f t="shared" ca="1" si="132"/>
        <v>-1.4579947663575059</v>
      </c>
      <c r="N300" s="304">
        <f t="shared" ca="1" si="133"/>
        <v>-83.53694666444764</v>
      </c>
      <c r="P300" s="310">
        <f t="shared" ca="1" si="134"/>
        <v>23</v>
      </c>
      <c r="Q300" s="304">
        <f t="shared" ca="1" si="135"/>
        <v>0</v>
      </c>
      <c r="R300" s="306">
        <f t="shared" ca="1" si="136"/>
        <v>0</v>
      </c>
      <c r="S300" s="307">
        <f t="shared" ca="1" si="137"/>
        <v>5.083000000000002</v>
      </c>
      <c r="T300" s="304">
        <f t="shared" ca="1" si="117"/>
        <v>49.86423000000002</v>
      </c>
      <c r="U300" s="311">
        <f t="shared" ca="1" si="118"/>
        <v>0</v>
      </c>
      <c r="V300" s="306">
        <f t="shared" ca="1" si="119"/>
        <v>1.1228979470036384</v>
      </c>
      <c r="W300" s="304">
        <f t="shared" ca="1" si="120"/>
        <v>21.693652889150062</v>
      </c>
      <c r="Y300" s="314" t="str">
        <f t="shared" ca="1" si="138"/>
        <v/>
      </c>
      <c r="Z300" s="315" t="str">
        <f t="shared" ca="1" si="139"/>
        <v/>
      </c>
      <c r="AA300" s="316" t="str">
        <f t="shared" ca="1" si="140"/>
        <v/>
      </c>
      <c r="AC300" s="310" t="e">
        <f t="shared" ca="1" si="141"/>
        <v>#N/A</v>
      </c>
      <c r="AD300" s="323" t="e">
        <f t="shared" ca="1" si="142"/>
        <v>#N/A</v>
      </c>
      <c r="AE300" s="324" t="e">
        <f t="shared" ca="1" si="121"/>
        <v>#N/A</v>
      </c>
      <c r="AG300" s="306">
        <f t="shared" ca="1" si="143"/>
        <v>5.5409400607645907</v>
      </c>
      <c r="AH300" s="304">
        <f t="shared" ca="1" si="144"/>
        <v>-4.2051479206344169</v>
      </c>
    </row>
    <row r="301" spans="1:34" x14ac:dyDescent="0.2">
      <c r="A301" s="347">
        <f t="shared" ca="1" si="122"/>
        <v>0.1</v>
      </c>
      <c r="B301" s="304">
        <f t="shared" ca="1" si="123"/>
        <v>25.300000000000072</v>
      </c>
      <c r="D301" s="306">
        <f t="shared" ca="1" si="124"/>
        <v>-0.48040363628817284</v>
      </c>
      <c r="E301" s="307">
        <f t="shared" ca="1" si="125"/>
        <v>-5.5692401985516211</v>
      </c>
      <c r="F301" s="304">
        <f t="shared" ca="1" si="126"/>
        <v>5.5899216490861656</v>
      </c>
      <c r="G301" s="306">
        <f t="shared" ca="1" si="127"/>
        <v>8.8806587728594302</v>
      </c>
      <c r="H301" s="307">
        <f t="shared" ca="1" si="128"/>
        <v>-79.374954353274575</v>
      </c>
      <c r="I301" s="304">
        <f t="shared" ca="1" si="129"/>
        <v>79.870203948809262</v>
      </c>
      <c r="J301" s="306">
        <f t="shared" ca="1" si="130"/>
        <v>325.66373491280808</v>
      </c>
      <c r="K301" s="307">
        <f t="shared" ca="1" si="131"/>
        <v>861.8219600688999</v>
      </c>
      <c r="L301" s="304">
        <f t="shared" ca="1" si="116"/>
        <v>921.30014604056169</v>
      </c>
      <c r="M301" s="306">
        <f t="shared" ca="1" si="132"/>
        <v>-1.4593773074903456</v>
      </c>
      <c r="N301" s="304">
        <f t="shared" ca="1" si="133"/>
        <v>-83.616160436362577</v>
      </c>
      <c r="P301" s="310">
        <f t="shared" ca="1" si="134"/>
        <v>23</v>
      </c>
      <c r="Q301" s="304">
        <f t="shared" ca="1" si="135"/>
        <v>0</v>
      </c>
      <c r="R301" s="306">
        <f t="shared" ca="1" si="136"/>
        <v>0</v>
      </c>
      <c r="S301" s="307">
        <f t="shared" ca="1" si="137"/>
        <v>5.083000000000002</v>
      </c>
      <c r="T301" s="304">
        <f t="shared" ca="1" si="117"/>
        <v>49.86423000000002</v>
      </c>
      <c r="U301" s="311">
        <f t="shared" ca="1" si="118"/>
        <v>0</v>
      </c>
      <c r="V301" s="306">
        <f t="shared" ca="1" si="119"/>
        <v>1.1237881400670418</v>
      </c>
      <c r="W301" s="304">
        <f t="shared" ca="1" si="120"/>
        <v>22.011896886917768</v>
      </c>
      <c r="Y301" s="314" t="str">
        <f t="shared" ca="1" si="138"/>
        <v/>
      </c>
      <c r="Z301" s="315" t="str">
        <f t="shared" ca="1" si="139"/>
        <v/>
      </c>
      <c r="AA301" s="316" t="str">
        <f t="shared" ca="1" si="140"/>
        <v/>
      </c>
      <c r="AC301" s="310" t="e">
        <f t="shared" ca="1" si="141"/>
        <v>#N/A</v>
      </c>
      <c r="AD301" s="323" t="e">
        <f t="shared" ca="1" si="142"/>
        <v>#N/A</v>
      </c>
      <c r="AE301" s="324" t="e">
        <f t="shared" ca="1" si="121"/>
        <v>#N/A</v>
      </c>
      <c r="AG301" s="306">
        <f t="shared" ca="1" si="143"/>
        <v>5.4797702804171529</v>
      </c>
      <c r="AH301" s="304">
        <f t="shared" ca="1" si="144"/>
        <v>-4.2678837082726844</v>
      </c>
    </row>
    <row r="302" spans="1:34" x14ac:dyDescent="0.2">
      <c r="A302" s="347">
        <f t="shared" ca="1" si="122"/>
        <v>0.1</v>
      </c>
      <c r="B302" s="304">
        <f t="shared" ca="1" si="123"/>
        <v>25.400000000000073</v>
      </c>
      <c r="D302" s="306">
        <f t="shared" ca="1" si="124"/>
        <v>-0.48150161688559578</v>
      </c>
      <c r="E302" s="307">
        <f t="shared" ca="1" si="125"/>
        <v>-5.5063588131406069</v>
      </c>
      <c r="F302" s="304">
        <f t="shared" ca="1" si="126"/>
        <v>5.52737109176819</v>
      </c>
      <c r="G302" s="306">
        <f t="shared" ca="1" si="127"/>
        <v>8.832508611170871</v>
      </c>
      <c r="H302" s="307">
        <f t="shared" ca="1" si="128"/>
        <v>-79.92559023458864</v>
      </c>
      <c r="I302" s="304">
        <f t="shared" ca="1" si="129"/>
        <v>80.412145741260872</v>
      </c>
      <c r="J302" s="306">
        <f t="shared" ca="1" si="130"/>
        <v>326.54939328200959</v>
      </c>
      <c r="K302" s="307">
        <f t="shared" ca="1" si="131"/>
        <v>853.85693283950673</v>
      </c>
      <c r="L302" s="304">
        <f t="shared" ca="1" si="116"/>
        <v>914.16966040825184</v>
      </c>
      <c r="M302" s="306">
        <f t="shared" ca="1" si="132"/>
        <v>-1.4607337702628727</v>
      </c>
      <c r="N302" s="304">
        <f t="shared" ca="1" si="133"/>
        <v>-83.693880028294998</v>
      </c>
      <c r="P302" s="310">
        <f t="shared" ca="1" si="134"/>
        <v>23</v>
      </c>
      <c r="Q302" s="304">
        <f t="shared" ca="1" si="135"/>
        <v>0</v>
      </c>
      <c r="R302" s="306">
        <f t="shared" ca="1" si="136"/>
        <v>0</v>
      </c>
      <c r="S302" s="307">
        <f t="shared" ca="1" si="137"/>
        <v>5.083000000000002</v>
      </c>
      <c r="T302" s="304">
        <f t="shared" ca="1" si="117"/>
        <v>49.86423000000002</v>
      </c>
      <c r="U302" s="311">
        <f t="shared" ca="1" si="118"/>
        <v>0</v>
      </c>
      <c r="V302" s="306">
        <f t="shared" ca="1" si="119"/>
        <v>1.1246852480481679</v>
      </c>
      <c r="W302" s="304">
        <f t="shared" ca="1" si="120"/>
        <v>22.329435264822369</v>
      </c>
      <c r="Y302" s="314" t="str">
        <f t="shared" ca="1" si="138"/>
        <v/>
      </c>
      <c r="Z302" s="315" t="str">
        <f t="shared" ca="1" si="139"/>
        <v/>
      </c>
      <c r="AA302" s="316" t="str">
        <f t="shared" ca="1" si="140"/>
        <v/>
      </c>
      <c r="AC302" s="310" t="e">
        <f t="shared" ca="1" si="141"/>
        <v>#N/A</v>
      </c>
      <c r="AD302" s="323" t="e">
        <f t="shared" ca="1" si="142"/>
        <v>#N/A</v>
      </c>
      <c r="AE302" s="324" t="e">
        <f t="shared" ca="1" si="121"/>
        <v>#N/A</v>
      </c>
      <c r="AG302" s="306">
        <f t="shared" ca="1" si="143"/>
        <v>5.4186781364053092</v>
      </c>
      <c r="AH302" s="304">
        <f t="shared" ca="1" si="144"/>
        <v>-4.3304931904225379</v>
      </c>
    </row>
    <row r="303" spans="1:34" x14ac:dyDescent="0.2">
      <c r="A303" s="347">
        <f t="shared" ca="1" si="122"/>
        <v>0.1</v>
      </c>
      <c r="B303" s="304">
        <f t="shared" ca="1" si="123"/>
        <v>25.500000000000075</v>
      </c>
      <c r="D303" s="306">
        <f t="shared" ca="1" si="124"/>
        <v>-0.48252525414598013</v>
      </c>
      <c r="E303" s="307">
        <f t="shared" ca="1" si="125"/>
        <v>-5.4436169667657035</v>
      </c>
      <c r="F303" s="304">
        <f t="shared" ca="1" si="126"/>
        <v>5.464960777695306</v>
      </c>
      <c r="G303" s="306">
        <f t="shared" ca="1" si="127"/>
        <v>8.7842560857562724</v>
      </c>
      <c r="H303" s="307">
        <f t="shared" ca="1" si="128"/>
        <v>-80.469951931265214</v>
      </c>
      <c r="I303" s="304">
        <f t="shared" ca="1" si="129"/>
        <v>80.947985267085429</v>
      </c>
      <c r="J303" s="306">
        <f t="shared" ca="1" si="130"/>
        <v>327.43023151685594</v>
      </c>
      <c r="K303" s="307">
        <f t="shared" ca="1" si="131"/>
        <v>845.83715573121401</v>
      </c>
      <c r="L303" s="304">
        <f t="shared" ca="1" si="116"/>
        <v>907.00113038885013</v>
      </c>
      <c r="M303" s="306">
        <f t="shared" ca="1" si="132"/>
        <v>-1.4620649157068668</v>
      </c>
      <c r="N303" s="304">
        <f t="shared" ca="1" si="133"/>
        <v>-83.770149044153939</v>
      </c>
      <c r="P303" s="310">
        <f t="shared" ca="1" si="134"/>
        <v>23</v>
      </c>
      <c r="Q303" s="304">
        <f t="shared" ca="1" si="135"/>
        <v>0</v>
      </c>
      <c r="R303" s="306">
        <f t="shared" ca="1" si="136"/>
        <v>0</v>
      </c>
      <c r="S303" s="307">
        <f t="shared" ca="1" si="137"/>
        <v>5.083000000000002</v>
      </c>
      <c r="T303" s="304">
        <f t="shared" ca="1" si="117"/>
        <v>49.86423000000002</v>
      </c>
      <c r="U303" s="311">
        <f t="shared" ca="1" si="118"/>
        <v>0</v>
      </c>
      <c r="V303" s="306">
        <f t="shared" ca="1" si="119"/>
        <v>1.1255892151962952</v>
      </c>
      <c r="W303" s="304">
        <f t="shared" ca="1" si="120"/>
        <v>22.64620579870504</v>
      </c>
      <c r="Y303" s="314" t="str">
        <f t="shared" ca="1" si="138"/>
        <v/>
      </c>
      <c r="Z303" s="315" t="str">
        <f t="shared" ca="1" si="139"/>
        <v/>
      </c>
      <c r="AA303" s="316" t="str">
        <f t="shared" ca="1" si="140"/>
        <v/>
      </c>
      <c r="AC303" s="310" t="e">
        <f t="shared" ca="1" si="141"/>
        <v>#N/A</v>
      </c>
      <c r="AD303" s="323" t="e">
        <f t="shared" ca="1" si="142"/>
        <v>#N/A</v>
      </c>
      <c r="AE303" s="324" t="e">
        <f t="shared" ca="1" si="121"/>
        <v>#N/A</v>
      </c>
      <c r="AG303" s="306">
        <f t="shared" ca="1" si="143"/>
        <v>5.3576780801703654</v>
      </c>
      <c r="AH303" s="304">
        <f t="shared" ca="1" si="144"/>
        <v>-4.3929638530045958</v>
      </c>
    </row>
    <row r="304" spans="1:34" x14ac:dyDescent="0.2">
      <c r="A304" s="347">
        <f t="shared" ca="1" si="122"/>
        <v>0.1</v>
      </c>
      <c r="B304" s="304">
        <f t="shared" ca="1" si="123"/>
        <v>25.600000000000076</v>
      </c>
      <c r="D304" s="306">
        <f t="shared" ca="1" si="124"/>
        <v>-0.48347529180541876</v>
      </c>
      <c r="E304" s="307">
        <f t="shared" ca="1" si="125"/>
        <v>-5.3810269473334751</v>
      </c>
      <c r="F304" s="304">
        <f t="shared" ca="1" si="126"/>
        <v>5.4027029684885832</v>
      </c>
      <c r="G304" s="306">
        <f t="shared" ca="1" si="127"/>
        <v>8.7359085565757297</v>
      </c>
      <c r="H304" s="307">
        <f t="shared" ca="1" si="128"/>
        <v>-81.008054625998568</v>
      </c>
      <c r="I304" s="304">
        <f t="shared" ca="1" si="129"/>
        <v>81.477733231832246</v>
      </c>
      <c r="J304" s="306">
        <f t="shared" ca="1" si="130"/>
        <v>328.30623974897253</v>
      </c>
      <c r="K304" s="307">
        <f t="shared" ca="1" si="131"/>
        <v>837.76325540335085</v>
      </c>
      <c r="L304" s="304">
        <f t="shared" ca="1" si="116"/>
        <v>899.79567634109571</v>
      </c>
      <c r="M304" s="306">
        <f t="shared" ca="1" si="132"/>
        <v>-1.4633714750414262</v>
      </c>
      <c r="N304" s="304">
        <f t="shared" ca="1" si="133"/>
        <v>-83.845009379707605</v>
      </c>
      <c r="P304" s="310">
        <f t="shared" ca="1" si="134"/>
        <v>23</v>
      </c>
      <c r="Q304" s="304">
        <f t="shared" ca="1" si="135"/>
        <v>0</v>
      </c>
      <c r="R304" s="306">
        <f t="shared" ca="1" si="136"/>
        <v>0</v>
      </c>
      <c r="S304" s="307">
        <f t="shared" ca="1" si="137"/>
        <v>5.083000000000002</v>
      </c>
      <c r="T304" s="304">
        <f t="shared" ca="1" si="117"/>
        <v>49.86423000000002</v>
      </c>
      <c r="U304" s="311">
        <f t="shared" ca="1" si="118"/>
        <v>0</v>
      </c>
      <c r="V304" s="306">
        <f t="shared" ca="1" si="119"/>
        <v>1.126499985839124</v>
      </c>
      <c r="W304" s="304">
        <f t="shared" ca="1" si="120"/>
        <v>22.962147655685904</v>
      </c>
      <c r="Y304" s="314" t="str">
        <f t="shared" ca="1" si="138"/>
        <v/>
      </c>
      <c r="Z304" s="315" t="str">
        <f t="shared" ca="1" si="139"/>
        <v/>
      </c>
      <c r="AA304" s="316" t="str">
        <f t="shared" ca="1" si="140"/>
        <v/>
      </c>
      <c r="AC304" s="310" t="e">
        <f t="shared" ca="1" si="141"/>
        <v>#N/A</v>
      </c>
      <c r="AD304" s="323" t="e">
        <f t="shared" ca="1" si="142"/>
        <v>#N/A</v>
      </c>
      <c r="AE304" s="324" t="e">
        <f t="shared" ca="1" si="121"/>
        <v>#N/A</v>
      </c>
      <c r="AG304" s="306">
        <f t="shared" ca="1" si="143"/>
        <v>5.2967841954771213</v>
      </c>
      <c r="AH304" s="304">
        <f t="shared" ca="1" si="144"/>
        <v>-4.4552834543979998</v>
      </c>
    </row>
    <row r="305" spans="1:34" x14ac:dyDescent="0.2">
      <c r="A305" s="347">
        <f t="shared" ca="1" si="122"/>
        <v>0.1</v>
      </c>
      <c r="B305" s="304">
        <f t="shared" ca="1" si="123"/>
        <v>25.700000000000077</v>
      </c>
      <c r="D305" s="306">
        <f t="shared" ca="1" si="124"/>
        <v>-0.48435249015489668</v>
      </c>
      <c r="E305" s="307">
        <f t="shared" ca="1" si="125"/>
        <v>-5.3186007681282277</v>
      </c>
      <c r="F305" s="304">
        <f t="shared" ca="1" si="126"/>
        <v>5.3406096529753437</v>
      </c>
      <c r="G305" s="306">
        <f t="shared" ca="1" si="127"/>
        <v>8.6874733075602393</v>
      </c>
      <c r="H305" s="307">
        <f t="shared" ca="1" si="128"/>
        <v>-81.539914702811387</v>
      </c>
      <c r="I305" s="304">
        <f t="shared" ca="1" si="129"/>
        <v>82.001401708820367</v>
      </c>
      <c r="J305" s="306">
        <f t="shared" ca="1" si="130"/>
        <v>329.17740884217932</v>
      </c>
      <c r="K305" s="307">
        <f t="shared" ca="1" si="131"/>
        <v>829.63585693691039</v>
      </c>
      <c r="L305" s="304">
        <f t="shared" ca="1" si="116"/>
        <v>892.5544362152333</v>
      </c>
      <c r="M305" s="306">
        <f t="shared" ca="1" si="132"/>
        <v>-1.4646541511087863</v>
      </c>
      <c r="N305" s="304">
        <f t="shared" ca="1" si="133"/>
        <v>-83.918501304849784</v>
      </c>
      <c r="P305" s="310">
        <f t="shared" ca="1" si="134"/>
        <v>23</v>
      </c>
      <c r="Q305" s="304">
        <f t="shared" ca="1" si="135"/>
        <v>0</v>
      </c>
      <c r="R305" s="306">
        <f t="shared" ca="1" si="136"/>
        <v>0</v>
      </c>
      <c r="S305" s="307">
        <f t="shared" ca="1" si="137"/>
        <v>5.083000000000002</v>
      </c>
      <c r="T305" s="304">
        <f t="shared" ca="1" si="117"/>
        <v>49.86423000000002</v>
      </c>
      <c r="U305" s="311">
        <f t="shared" ca="1" si="118"/>
        <v>0</v>
      </c>
      <c r="V305" s="306">
        <f t="shared" ca="1" si="119"/>
        <v>1.1274175043934573</v>
      </c>
      <c r="W305" s="304">
        <f t="shared" ca="1" si="120"/>
        <v>23.277201399310925</v>
      </c>
      <c r="Y305" s="314" t="str">
        <f t="shared" ca="1" si="138"/>
        <v/>
      </c>
      <c r="Z305" s="315" t="str">
        <f t="shared" ca="1" si="139"/>
        <v/>
      </c>
      <c r="AA305" s="316" t="str">
        <f t="shared" ca="1" si="140"/>
        <v/>
      </c>
      <c r="AC305" s="310" t="e">
        <f t="shared" ca="1" si="141"/>
        <v>#N/A</v>
      </c>
      <c r="AD305" s="323" t="e">
        <f t="shared" ca="1" si="142"/>
        <v>#N/A</v>
      </c>
      <c r="AE305" s="324" t="e">
        <f t="shared" ca="1" si="121"/>
        <v>#N/A</v>
      </c>
      <c r="AG305" s="306">
        <f t="shared" ca="1" si="143"/>
        <v>5.2360102027064297</v>
      </c>
      <c r="AH305" s="304">
        <f t="shared" ca="1" si="144"/>
        <v>-4.5174400266940573</v>
      </c>
    </row>
    <row r="306" spans="1:34" x14ac:dyDescent="0.2">
      <c r="A306" s="347">
        <f t="shared" ca="1" si="122"/>
        <v>0.1</v>
      </c>
      <c r="B306" s="304">
        <f t="shared" ca="1" si="123"/>
        <v>25.800000000000079</v>
      </c>
      <c r="D306" s="306">
        <f t="shared" ca="1" si="124"/>
        <v>-0.48515762522247219</v>
      </c>
      <c r="E306" s="307">
        <f t="shared" ca="1" si="125"/>
        <v>-5.2563501667818384</v>
      </c>
      <c r="F306" s="304">
        <f t="shared" ca="1" si="126"/>
        <v>5.2786925461840424</v>
      </c>
      <c r="G306" s="306">
        <f t="shared" ca="1" si="127"/>
        <v>8.6389575450379912</v>
      </c>
      <c r="H306" s="307">
        <f t="shared" ca="1" si="128"/>
        <v>-82.065549719489567</v>
      </c>
      <c r="I306" s="304">
        <f t="shared" ca="1" si="129"/>
        <v>82.519004103460816</v>
      </c>
      <c r="J306" s="306">
        <f t="shared" ca="1" si="130"/>
        <v>330.04373038480924</v>
      </c>
      <c r="K306" s="307">
        <f t="shared" ca="1" si="131"/>
        <v>821.45558371579534</v>
      </c>
      <c r="L306" s="304">
        <f t="shared" ca="1" si="116"/>
        <v>885.27856631920031</v>
      </c>
      <c r="M306" s="306">
        <f t="shared" ca="1" si="132"/>
        <v>-1.4659136197284777</v>
      </c>
      <c r="N306" s="304">
        <f t="shared" ca="1" si="133"/>
        <v>-83.99066354118726</v>
      </c>
      <c r="P306" s="310">
        <f t="shared" ca="1" si="134"/>
        <v>23</v>
      </c>
      <c r="Q306" s="304">
        <f t="shared" ca="1" si="135"/>
        <v>0</v>
      </c>
      <c r="R306" s="306">
        <f t="shared" ca="1" si="136"/>
        <v>0</v>
      </c>
      <c r="S306" s="307">
        <f t="shared" ca="1" si="137"/>
        <v>5.083000000000002</v>
      </c>
      <c r="T306" s="304">
        <f t="shared" ca="1" si="117"/>
        <v>49.86423000000002</v>
      </c>
      <c r="U306" s="311">
        <f t="shared" ca="1" si="118"/>
        <v>0</v>
      </c>
      <c r="V306" s="306">
        <f t="shared" ca="1" si="119"/>
        <v>1.1283417153756674</v>
      </c>
      <c r="W306" s="304">
        <f t="shared" ca="1" si="120"/>
        <v>23.591308993501286</v>
      </c>
      <c r="Y306" s="314" t="str">
        <f t="shared" ca="1" si="138"/>
        <v/>
      </c>
      <c r="Z306" s="315" t="str">
        <f t="shared" ca="1" si="139"/>
        <v/>
      </c>
      <c r="AA306" s="316" t="str">
        <f t="shared" ca="1" si="140"/>
        <v/>
      </c>
      <c r="AC306" s="310" t="e">
        <f t="shared" ca="1" si="141"/>
        <v>#N/A</v>
      </c>
      <c r="AD306" s="323" t="e">
        <f t="shared" ca="1" si="142"/>
        <v>#N/A</v>
      </c>
      <c r="AE306" s="324" t="e">
        <f t="shared" ca="1" si="121"/>
        <v>#N/A</v>
      </c>
      <c r="AG306" s="306">
        <f t="shared" ca="1" si="143"/>
        <v>5.1753694630170139</v>
      </c>
      <c r="AH306" s="304">
        <f t="shared" ca="1" si="144"/>
        <v>-4.5794218767088166</v>
      </c>
    </row>
    <row r="307" spans="1:34" x14ac:dyDescent="0.2">
      <c r="A307" s="347">
        <f t="shared" ca="1" si="122"/>
        <v>0.1</v>
      </c>
      <c r="B307" s="304">
        <f t="shared" ca="1" si="123"/>
        <v>25.90000000000008</v>
      </c>
      <c r="D307" s="306">
        <f t="shared" ca="1" si="124"/>
        <v>-0.48589148796600778</v>
      </c>
      <c r="E307" s="307">
        <f t="shared" ca="1" si="125"/>
        <v>-5.194286604481074</v>
      </c>
      <c r="F307" s="304">
        <f t="shared" ca="1" si="126"/>
        <v>5.2169630885764704</v>
      </c>
      <c r="G307" s="306">
        <f t="shared" ca="1" si="127"/>
        <v>8.5903683962413897</v>
      </c>
      <c r="H307" s="307">
        <f t="shared" ca="1" si="128"/>
        <v>-82.584978379937681</v>
      </c>
      <c r="I307" s="304">
        <f t="shared" ca="1" si="129"/>
        <v>83.030555117967964</v>
      </c>
      <c r="J307" s="306">
        <f t="shared" ca="1" si="130"/>
        <v>330.90519668187318</v>
      </c>
      <c r="K307" s="307">
        <f t="shared" ca="1" si="131"/>
        <v>813.22305731082395</v>
      </c>
      <c r="L307" s="304">
        <f t="shared" ca="1" si="116"/>
        <v>877.96924213381919</v>
      </c>
      <c r="M307" s="306">
        <f t="shared" ca="1" si="132"/>
        <v>-1.4671505309751649</v>
      </c>
      <c r="N307" s="304">
        <f t="shared" ca="1" si="133"/>
        <v>-84.061533335254708</v>
      </c>
      <c r="P307" s="310">
        <f t="shared" ca="1" si="134"/>
        <v>23</v>
      </c>
      <c r="Q307" s="304">
        <f t="shared" ca="1" si="135"/>
        <v>0</v>
      </c>
      <c r="R307" s="306">
        <f t="shared" ca="1" si="136"/>
        <v>0</v>
      </c>
      <c r="S307" s="307">
        <f t="shared" ca="1" si="137"/>
        <v>5.083000000000002</v>
      </c>
      <c r="T307" s="304">
        <f t="shared" ca="1" si="117"/>
        <v>49.86423000000002</v>
      </c>
      <c r="U307" s="311">
        <f t="shared" ca="1" si="118"/>
        <v>0</v>
      </c>
      <c r="V307" s="306">
        <f t="shared" ca="1" si="119"/>
        <v>1.1292725634119569</v>
      </c>
      <c r="W307" s="304">
        <f t="shared" ca="1" si="120"/>
        <v>23.904413805333601</v>
      </c>
      <c r="Y307" s="314" t="str">
        <f t="shared" ca="1" si="138"/>
        <v/>
      </c>
      <c r="Z307" s="315" t="str">
        <f t="shared" ca="1" si="139"/>
        <v/>
      </c>
      <c r="AA307" s="316" t="str">
        <f t="shared" ca="1" si="140"/>
        <v/>
      </c>
      <c r="AC307" s="310" t="e">
        <f t="shared" ca="1" si="141"/>
        <v>#N/A</v>
      </c>
      <c r="AD307" s="323" t="e">
        <f t="shared" ca="1" si="142"/>
        <v>#N/A</v>
      </c>
      <c r="AE307" s="324" t="e">
        <f t="shared" ca="1" si="121"/>
        <v>#N/A</v>
      </c>
      <c r="AG307" s="306">
        <f t="shared" ca="1" si="143"/>
        <v>5.1148749823991739</v>
      </c>
      <c r="AH307" s="304">
        <f t="shared" ca="1" si="144"/>
        <v>-4.6412175867600389</v>
      </c>
    </row>
    <row r="308" spans="1:34" x14ac:dyDescent="0.2">
      <c r="A308" s="347">
        <f t="shared" ca="1" si="122"/>
        <v>0.1</v>
      </c>
      <c r="B308" s="304">
        <f t="shared" ca="1" si="123"/>
        <v>26.000000000000082</v>
      </c>
      <c r="D308" s="306">
        <f t="shared" ca="1" si="124"/>
        <v>-0.48655488347675968</v>
      </c>
      <c r="E308" s="307">
        <f t="shared" ca="1" si="125"/>
        <v>-5.1324212654066699</v>
      </c>
      <c r="F308" s="304">
        <f t="shared" ca="1" si="126"/>
        <v>5.1554324455115967</v>
      </c>
      <c r="G308" s="306">
        <f t="shared" ca="1" si="127"/>
        <v>8.5417129078937144</v>
      </c>
      <c r="H308" s="307">
        <f t="shared" ca="1" si="128"/>
        <v>-83.098220506478341</v>
      </c>
      <c r="I308" s="304">
        <f t="shared" ca="1" si="129"/>
        <v>83.536070716452642</v>
      </c>
      <c r="J308" s="306">
        <f t="shared" ca="1" si="130"/>
        <v>331.76180074707992</v>
      </c>
      <c r="K308" s="307">
        <f t="shared" ca="1" si="131"/>
        <v>804.93889736650317</v>
      </c>
      <c r="L308" s="304">
        <f t="shared" ca="1" si="116"/>
        <v>870.62765917959848</v>
      </c>
      <c r="M308" s="306">
        <f t="shared" ca="1" si="132"/>
        <v>-1.4683655103851099</v>
      </c>
      <c r="N308" s="304">
        <f t="shared" ca="1" si="133"/>
        <v>-84.131146527639842</v>
      </c>
      <c r="P308" s="310">
        <f t="shared" ca="1" si="134"/>
        <v>23</v>
      </c>
      <c r="Q308" s="304">
        <f t="shared" ca="1" si="135"/>
        <v>0</v>
      </c>
      <c r="R308" s="306">
        <f t="shared" ca="1" si="136"/>
        <v>0</v>
      </c>
      <c r="S308" s="307">
        <f t="shared" ca="1" si="137"/>
        <v>5.083000000000002</v>
      </c>
      <c r="T308" s="304">
        <f t="shared" ca="1" si="117"/>
        <v>49.86423000000002</v>
      </c>
      <c r="U308" s="311">
        <f t="shared" ca="1" si="118"/>
        <v>0</v>
      </c>
      <c r="V308" s="306">
        <f t="shared" ca="1" si="119"/>
        <v>1.1302099932484029</v>
      </c>
      <c r="W308" s="304">
        <f t="shared" ca="1" si="120"/>
        <v>24.216460606679988</v>
      </c>
      <c r="Y308" s="314" t="str">
        <f t="shared" ca="1" si="138"/>
        <v/>
      </c>
      <c r="Z308" s="315" t="str">
        <f t="shared" ca="1" si="139"/>
        <v/>
      </c>
      <c r="AA308" s="316" t="str">
        <f t="shared" ca="1" si="140"/>
        <v/>
      </c>
      <c r="AC308" s="310">
        <f t="shared" ca="1" si="141"/>
        <v>26.000000000000082</v>
      </c>
      <c r="AD308" s="323">
        <f t="shared" ca="1" si="142"/>
        <v>331.76180074707992</v>
      </c>
      <c r="AE308" s="324" t="e">
        <f t="shared" ca="1" si="121"/>
        <v>#N/A</v>
      </c>
      <c r="AG308" s="306">
        <f t="shared" ca="1" si="143"/>
        <v>5.0545394156405772</v>
      </c>
      <c r="AH308" s="304">
        <f t="shared" ca="1" si="144"/>
        <v>-4.7028160152141636</v>
      </c>
    </row>
    <row r="309" spans="1:34" x14ac:dyDescent="0.2">
      <c r="A309" s="347">
        <f t="shared" ca="1" si="122"/>
        <v>0.1</v>
      </c>
      <c r="B309" s="304">
        <f t="shared" ca="1" si="123"/>
        <v>26.100000000000083</v>
      </c>
      <c r="D309" s="306">
        <f t="shared" ca="1" si="124"/>
        <v>-0.48714863019415156</v>
      </c>
      <c r="E309" s="307">
        <f t="shared" ca="1" si="125"/>
        <v>-5.0707650563984314</v>
      </c>
      <c r="F309" s="304">
        <f t="shared" ca="1" si="126"/>
        <v>5.094111506935378</v>
      </c>
      <c r="G309" s="306">
        <f t="shared" ca="1" si="127"/>
        <v>8.4929980448742999</v>
      </c>
      <c r="H309" s="307">
        <f t="shared" ca="1" si="128"/>
        <v>-83.605297012118186</v>
      </c>
      <c r="I309" s="304">
        <f t="shared" ca="1" si="129"/>
        <v>84.035568090390967</v>
      </c>
      <c r="J309" s="306">
        <f t="shared" ca="1" si="130"/>
        <v>332.6135362947183</v>
      </c>
      <c r="K309" s="307">
        <f t="shared" ca="1" si="131"/>
        <v>796.60372149057332</v>
      </c>
      <c r="L309" s="304">
        <f t="shared" ca="1" si="116"/>
        <v>863.25503393789074</v>
      </c>
      <c r="M309" s="306">
        <f t="shared" ca="1" si="132"/>
        <v>-1.4695591600958506</v>
      </c>
      <c r="N309" s="304">
        <f t="shared" ca="1" si="133"/>
        <v>-84.199537618282307</v>
      </c>
      <c r="P309" s="310">
        <f t="shared" ca="1" si="134"/>
        <v>23</v>
      </c>
      <c r="Q309" s="304">
        <f t="shared" ca="1" si="135"/>
        <v>0</v>
      </c>
      <c r="R309" s="306">
        <f t="shared" ca="1" si="136"/>
        <v>0</v>
      </c>
      <c r="S309" s="307">
        <f t="shared" ca="1" si="137"/>
        <v>5.083000000000002</v>
      </c>
      <c r="T309" s="304">
        <f t="shared" ca="1" si="117"/>
        <v>49.86423000000002</v>
      </c>
      <c r="U309" s="311">
        <f t="shared" ca="1" si="118"/>
        <v>0</v>
      </c>
      <c r="V309" s="306">
        <f t="shared" ca="1" si="119"/>
        <v>1.1311539497607921</v>
      </c>
      <c r="W309" s="304">
        <f t="shared" ca="1" si="120"/>
        <v>24.527395574737746</v>
      </c>
      <c r="Y309" s="314" t="str">
        <f t="shared" ca="1" si="138"/>
        <v/>
      </c>
      <c r="Z309" s="315" t="str">
        <f t="shared" ca="1" si="139"/>
        <v/>
      </c>
      <c r="AA309" s="316" t="str">
        <f t="shared" ca="1" si="140"/>
        <v/>
      </c>
      <c r="AC309" s="310" t="e">
        <f t="shared" ca="1" si="141"/>
        <v>#N/A</v>
      </c>
      <c r="AD309" s="323" t="e">
        <f t="shared" ca="1" si="142"/>
        <v>#N/A</v>
      </c>
      <c r="AE309" s="324" t="e">
        <f t="shared" ca="1" si="121"/>
        <v>#N/A</v>
      </c>
      <c r="AG309" s="306">
        <f t="shared" ca="1" si="143"/>
        <v>4.9943750702219596</v>
      </c>
      <c r="AH309" s="304">
        <f t="shared" ca="1" si="144"/>
        <v>-4.7642062968089665</v>
      </c>
    </row>
    <row r="310" spans="1:34" x14ac:dyDescent="0.2">
      <c r="A310" s="347">
        <f t="shared" ca="1" si="122"/>
        <v>0.1</v>
      </c>
      <c r="B310" s="304">
        <f t="shared" ca="1" si="123"/>
        <v>26.200000000000085</v>
      </c>
      <c r="D310" s="306">
        <f t="shared" ca="1" si="124"/>
        <v>-0.48767355913201144</v>
      </c>
      <c r="E310" s="307">
        <f t="shared" ca="1" si="125"/>
        <v>-5.0093286068403797</v>
      </c>
      <c r="F310" s="304">
        <f t="shared" ca="1" si="126"/>
        <v>5.0330108872906152</v>
      </c>
      <c r="G310" s="306">
        <f t="shared" ca="1" si="127"/>
        <v>8.444230688961099</v>
      </c>
      <c r="H310" s="307">
        <f t="shared" ca="1" si="128"/>
        <v>-84.106229872802217</v>
      </c>
      <c r="I310" s="304">
        <f t="shared" ca="1" si="129"/>
        <v>84.529065624464579</v>
      </c>
      <c r="J310" s="306">
        <f t="shared" ca="1" si="130"/>
        <v>333.46039773141007</v>
      </c>
      <c r="K310" s="307">
        <f t="shared" ca="1" si="131"/>
        <v>788.21814514632729</v>
      </c>
      <c r="L310" s="304">
        <f t="shared" ca="1" si="116"/>
        <v>855.85260482930528</v>
      </c>
      <c r="M310" s="306">
        <f t="shared" ca="1" si="132"/>
        <v>-1.4707320599233411</v>
      </c>
      <c r="N310" s="304">
        <f t="shared" ca="1" si="133"/>
        <v>-84.266739828189131</v>
      </c>
      <c r="P310" s="310">
        <f t="shared" ca="1" si="134"/>
        <v>23</v>
      </c>
      <c r="Q310" s="304">
        <f t="shared" ca="1" si="135"/>
        <v>0</v>
      </c>
      <c r="R310" s="306">
        <f t="shared" ca="1" si="136"/>
        <v>0</v>
      </c>
      <c r="S310" s="307">
        <f t="shared" ca="1" si="137"/>
        <v>5.083000000000002</v>
      </c>
      <c r="T310" s="304">
        <f t="shared" ca="1" si="117"/>
        <v>49.86423000000002</v>
      </c>
      <c r="U310" s="311">
        <f t="shared" ca="1" si="118"/>
        <v>0</v>
      </c>
      <c r="V310" s="306">
        <f t="shared" ca="1" si="119"/>
        <v>1.1321043779642372</v>
      </c>
      <c r="W310" s="304">
        <f t="shared" ca="1" si="120"/>
        <v>24.837166291478606</v>
      </c>
      <c r="Y310" s="314" t="str">
        <f t="shared" ca="1" si="138"/>
        <v/>
      </c>
      <c r="Z310" s="315" t="str">
        <f t="shared" ca="1" si="139"/>
        <v/>
      </c>
      <c r="AA310" s="316" t="str">
        <f t="shared" ca="1" si="140"/>
        <v/>
      </c>
      <c r="AC310" s="310" t="e">
        <f t="shared" ca="1" si="141"/>
        <v>#N/A</v>
      </c>
      <c r="AD310" s="323" t="e">
        <f t="shared" ca="1" si="142"/>
        <v>#N/A</v>
      </c>
      <c r="AE310" s="324" t="e">
        <f t="shared" ca="1" si="121"/>
        <v>#N/A</v>
      </c>
      <c r="AG310" s="306">
        <f t="shared" ca="1" si="143"/>
        <v>4.9343939101586196</v>
      </c>
      <c r="AH310" s="304">
        <f t="shared" ca="1" si="144"/>
        <v>-4.825377842757768</v>
      </c>
    </row>
    <row r="311" spans="1:34" x14ac:dyDescent="0.2">
      <c r="A311" s="347">
        <f t="shared" ca="1" si="122"/>
        <v>0.1</v>
      </c>
      <c r="B311" s="304">
        <f t="shared" ca="1" si="123"/>
        <v>26.300000000000086</v>
      </c>
      <c r="D311" s="306">
        <f t="shared" ca="1" si="124"/>
        <v>-0.48813051311659494</v>
      </c>
      <c r="E311" s="307">
        <f t="shared" ca="1" si="125"/>
        <v>-4.9481222687600148</v>
      </c>
      <c r="F311" s="304">
        <f t="shared" ca="1" si="126"/>
        <v>4.9721409256410087</v>
      </c>
      <c r="G311" s="306">
        <f t="shared" ca="1" si="127"/>
        <v>8.3954176376494392</v>
      </c>
      <c r="H311" s="307">
        <f t="shared" ca="1" si="128"/>
        <v>-84.601042099678224</v>
      </c>
      <c r="I311" s="304">
        <f t="shared" ca="1" si="129"/>
        <v>85.016582862769084</v>
      </c>
      <c r="J311" s="306">
        <f t="shared" ca="1" si="130"/>
        <v>334.30238014774062</v>
      </c>
      <c r="K311" s="307">
        <f t="shared" ca="1" si="131"/>
        <v>779.78278154770328</v>
      </c>
      <c r="L311" s="304">
        <f t="shared" ca="1" si="116"/>
        <v>848.42163325242814</v>
      </c>
      <c r="M311" s="306">
        <f t="shared" ca="1" si="132"/>
        <v>-1.4718847683805085</v>
      </c>
      <c r="N311" s="304">
        <f t="shared" ca="1" si="133"/>
        <v>-84.332785157793865</v>
      </c>
      <c r="P311" s="310">
        <f t="shared" ca="1" si="134"/>
        <v>23</v>
      </c>
      <c r="Q311" s="304">
        <f t="shared" ca="1" si="135"/>
        <v>0</v>
      </c>
      <c r="R311" s="306">
        <f t="shared" ca="1" si="136"/>
        <v>0</v>
      </c>
      <c r="S311" s="307">
        <f t="shared" ca="1" si="137"/>
        <v>5.083000000000002</v>
      </c>
      <c r="T311" s="304">
        <f t="shared" ca="1" si="117"/>
        <v>49.86423000000002</v>
      </c>
      <c r="U311" s="311">
        <f t="shared" ca="1" si="118"/>
        <v>0</v>
      </c>
      <c r="V311" s="306">
        <f t="shared" ca="1" si="119"/>
        <v>1.1330612230225836</v>
      </c>
      <c r="W311" s="304">
        <f t="shared" ca="1" si="120"/>
        <v>25.14572174204833</v>
      </c>
      <c r="Y311" s="314" t="str">
        <f t="shared" ca="1" si="138"/>
        <v/>
      </c>
      <c r="Z311" s="315" t="str">
        <f t="shared" ca="1" si="139"/>
        <v/>
      </c>
      <c r="AA311" s="316" t="str">
        <f t="shared" ca="1" si="140"/>
        <v/>
      </c>
      <c r="AC311" s="310" t="e">
        <f t="shared" ca="1" si="141"/>
        <v>#N/A</v>
      </c>
      <c r="AD311" s="323" t="e">
        <f t="shared" ca="1" si="142"/>
        <v>#N/A</v>
      </c>
      <c r="AE311" s="324" t="e">
        <f t="shared" ca="1" si="121"/>
        <v>#N/A</v>
      </c>
      <c r="AG311" s="306">
        <f t="shared" ca="1" si="143"/>
        <v>4.8746075598016407</v>
      </c>
      <c r="AH311" s="304">
        <f t="shared" ca="1" si="144"/>
        <v>-4.8863203406410776</v>
      </c>
    </row>
    <row r="312" spans="1:34" x14ac:dyDescent="0.2">
      <c r="A312" s="347">
        <f t="shared" ca="1" si="122"/>
        <v>0.1</v>
      </c>
      <c r="B312" s="304">
        <f t="shared" ca="1" si="123"/>
        <v>26.400000000000087</v>
      </c>
      <c r="D312" s="306">
        <f t="shared" ca="1" si="124"/>
        <v>-0.48852034603663891</v>
      </c>
      <c r="E312" s="307">
        <f t="shared" ca="1" si="125"/>
        <v>-4.8871561171355253</v>
      </c>
      <c r="F312" s="304">
        <f t="shared" ca="1" si="126"/>
        <v>4.9115116860032968</v>
      </c>
      <c r="G312" s="306">
        <f t="shared" ca="1" si="127"/>
        <v>8.3465656030457751</v>
      </c>
      <c r="H312" s="307">
        <f t="shared" ca="1" si="128"/>
        <v>-85.089757711391783</v>
      </c>
      <c r="I312" s="304">
        <f t="shared" ca="1" si="129"/>
        <v>85.498140475388723</v>
      </c>
      <c r="J312" s="306">
        <f t="shared" ca="1" si="130"/>
        <v>335.13947930977537</v>
      </c>
      <c r="K312" s="307">
        <f t="shared" ca="1" si="131"/>
        <v>771.29824155714982</v>
      </c>
      <c r="L312" s="304">
        <f t="shared" ca="1" si="116"/>
        <v>840.96340468606525</v>
      </c>
      <c r="M312" s="306">
        <f t="shared" ca="1" si="132"/>
        <v>-1.4730178236408888</v>
      </c>
      <c r="N312" s="304">
        <f t="shared" ca="1" si="133"/>
        <v>-84.397704442168745</v>
      </c>
      <c r="P312" s="310">
        <f t="shared" ca="1" si="134"/>
        <v>23</v>
      </c>
      <c r="Q312" s="304">
        <f t="shared" ca="1" si="135"/>
        <v>0</v>
      </c>
      <c r="R312" s="306">
        <f t="shared" ca="1" si="136"/>
        <v>0</v>
      </c>
      <c r="S312" s="307">
        <f t="shared" ca="1" si="137"/>
        <v>5.083000000000002</v>
      </c>
      <c r="T312" s="304">
        <f t="shared" ca="1" si="117"/>
        <v>49.86423000000002</v>
      </c>
      <c r="U312" s="311">
        <f t="shared" ca="1" si="118"/>
        <v>0</v>
      </c>
      <c r="V312" s="306">
        <f t="shared" ca="1" si="119"/>
        <v>1.1340244302575981</v>
      </c>
      <c r="W312" s="304">
        <f t="shared" ca="1" si="120"/>
        <v>25.453012312147418</v>
      </c>
      <c r="Y312" s="314" t="str">
        <f t="shared" ca="1" si="138"/>
        <v/>
      </c>
      <c r="Z312" s="315" t="str">
        <f t="shared" ca="1" si="139"/>
        <v/>
      </c>
      <c r="AA312" s="316" t="str">
        <f t="shared" ca="1" si="140"/>
        <v/>
      </c>
      <c r="AC312" s="310" t="e">
        <f t="shared" ca="1" si="141"/>
        <v>#N/A</v>
      </c>
      <c r="AD312" s="323" t="e">
        <f t="shared" ca="1" si="142"/>
        <v>#N/A</v>
      </c>
      <c r="AE312" s="324" t="e">
        <f t="shared" ca="1" si="121"/>
        <v>#N/A</v>
      </c>
      <c r="AG312" s="306">
        <f t="shared" ca="1" si="143"/>
        <v>4.8150273076111114</v>
      </c>
      <c r="AH312" s="304">
        <f t="shared" ca="1" si="144"/>
        <v>-4.9470237540917408</v>
      </c>
    </row>
    <row r="313" spans="1:34" x14ac:dyDescent="0.2">
      <c r="A313" s="347">
        <f t="shared" ca="1" si="122"/>
        <v>0.1</v>
      </c>
      <c r="B313" s="304">
        <f t="shared" ca="1" si="123"/>
        <v>26.500000000000089</v>
      </c>
      <c r="D313" s="306">
        <f t="shared" ca="1" si="124"/>
        <v>-0.4888439221057404</v>
      </c>
      <c r="E313" s="307">
        <f t="shared" ca="1" si="125"/>
        <v>-4.8264399504048532</v>
      </c>
      <c r="F313" s="304">
        <f t="shared" ca="1" si="126"/>
        <v>4.8511329578814602</v>
      </c>
      <c r="G313" s="306">
        <f t="shared" ca="1" si="127"/>
        <v>8.2976812108352007</v>
      </c>
      <c r="H313" s="307">
        <f t="shared" ca="1" si="128"/>
        <v>-85.572401706432274</v>
      </c>
      <c r="I313" s="304">
        <f t="shared" ca="1" si="129"/>
        <v>85.973760225336548</v>
      </c>
      <c r="J313" s="306">
        <f t="shared" ca="1" si="130"/>
        <v>335.97169165046944</v>
      </c>
      <c r="K313" s="307">
        <f t="shared" ca="1" si="131"/>
        <v>762.76513358625857</v>
      </c>
      <c r="L313" s="304">
        <f t="shared" ca="1" si="116"/>
        <v>833.47922985839364</v>
      </c>
      <c r="M313" s="306">
        <f t="shared" ca="1" si="132"/>
        <v>-1.4741317444507518</v>
      </c>
      <c r="N313" s="304">
        <f t="shared" ca="1" si="133"/>
        <v>-84.461527403285686</v>
      </c>
      <c r="P313" s="310">
        <f t="shared" ca="1" si="134"/>
        <v>23</v>
      </c>
      <c r="Q313" s="304">
        <f t="shared" ca="1" si="135"/>
        <v>0</v>
      </c>
      <c r="R313" s="306">
        <f t="shared" ca="1" si="136"/>
        <v>0</v>
      </c>
      <c r="S313" s="307">
        <f t="shared" ca="1" si="137"/>
        <v>5.083000000000002</v>
      </c>
      <c r="T313" s="304">
        <f t="shared" ca="1" si="117"/>
        <v>49.86423000000002</v>
      </c>
      <c r="U313" s="311">
        <f t="shared" ca="1" si="118"/>
        <v>0</v>
      </c>
      <c r="V313" s="306">
        <f t="shared" ca="1" si="119"/>
        <v>1.1349939451579423</v>
      </c>
      <c r="W313" s="304">
        <f t="shared" ca="1" si="120"/>
        <v>25.758989784424436</v>
      </c>
      <c r="Y313" s="314" t="str">
        <f t="shared" ca="1" si="138"/>
        <v/>
      </c>
      <c r="Z313" s="315" t="str">
        <f t="shared" ca="1" si="139"/>
        <v/>
      </c>
      <c r="AA313" s="316" t="str">
        <f t="shared" ca="1" si="140"/>
        <v/>
      </c>
      <c r="AC313" s="310" t="e">
        <f t="shared" ca="1" si="141"/>
        <v>#N/A</v>
      </c>
      <c r="AD313" s="323" t="e">
        <f t="shared" ca="1" si="142"/>
        <v>#N/A</v>
      </c>
      <c r="AE313" s="324" t="e">
        <f t="shared" ca="1" si="121"/>
        <v>#N/A</v>
      </c>
      <c r="AG313" s="306">
        <f t="shared" ca="1" si="143"/>
        <v>4.7556641099120496</v>
      </c>
      <c r="AH313" s="304">
        <f t="shared" ca="1" si="144"/>
        <v>-5.0074783222796393</v>
      </c>
    </row>
    <row r="314" spans="1:34" x14ac:dyDescent="0.2">
      <c r="A314" s="347">
        <f t="shared" ca="1" si="122"/>
        <v>0.1</v>
      </c>
      <c r="B314" s="304">
        <f t="shared" ca="1" si="123"/>
        <v>26.60000000000009</v>
      </c>
      <c r="D314" s="306">
        <f t="shared" ca="1" si="124"/>
        <v>-0.48910211513729923</v>
      </c>
      <c r="E314" s="307">
        <f t="shared" ca="1" si="125"/>
        <v>-4.7659832911703477</v>
      </c>
      <c r="F314" s="304">
        <f t="shared" ca="1" si="126"/>
        <v>4.7910142569968119</v>
      </c>
      <c r="G314" s="306">
        <f t="shared" ca="1" si="127"/>
        <v>8.2487709993214704</v>
      </c>
      <c r="H314" s="307">
        <f t="shared" ca="1" si="128"/>
        <v>-86.049000035549312</v>
      </c>
      <c r="I314" s="304">
        <f t="shared" ca="1" si="129"/>
        <v>86.443464935859751</v>
      </c>
      <c r="J314" s="306">
        <f t="shared" ca="1" si="130"/>
        <v>336.79901426097729</v>
      </c>
      <c r="K314" s="307">
        <f t="shared" ca="1" si="131"/>
        <v>754.18406349915949</v>
      </c>
      <c r="L314" s="304">
        <f t="shared" ca="1" si="116"/>
        <v>825.97044598658022</v>
      </c>
      <c r="M314" s="306">
        <f t="shared" ca="1" si="132"/>
        <v>-1.4752270309928861</v>
      </c>
      <c r="N314" s="304">
        <f t="shared" ca="1" si="133"/>
        <v>-84.524282699507467</v>
      </c>
      <c r="P314" s="310">
        <f t="shared" ca="1" si="134"/>
        <v>23</v>
      </c>
      <c r="Q314" s="304">
        <f t="shared" ca="1" si="135"/>
        <v>0</v>
      </c>
      <c r="R314" s="306">
        <f t="shared" ca="1" si="136"/>
        <v>0</v>
      </c>
      <c r="S314" s="307">
        <f t="shared" ca="1" si="137"/>
        <v>5.083000000000002</v>
      </c>
      <c r="T314" s="304">
        <f t="shared" ca="1" si="117"/>
        <v>49.86423000000002</v>
      </c>
      <c r="U314" s="311">
        <f t="shared" ca="1" si="118"/>
        <v>0</v>
      </c>
      <c r="V314" s="306">
        <f t="shared" ca="1" si="119"/>
        <v>1.1359697133879321</v>
      </c>
      <c r="W314" s="304">
        <f t="shared" ca="1" si="120"/>
        <v>26.063607333913318</v>
      </c>
      <c r="Y314" s="314" t="str">
        <f t="shared" ca="1" si="138"/>
        <v/>
      </c>
      <c r="Z314" s="315" t="str">
        <f t="shared" ca="1" si="139"/>
        <v/>
      </c>
      <c r="AA314" s="316" t="str">
        <f t="shared" ca="1" si="140"/>
        <v/>
      </c>
      <c r="AC314" s="310" t="e">
        <f t="shared" ca="1" si="141"/>
        <v>#N/A</v>
      </c>
      <c r="AD314" s="323" t="e">
        <f t="shared" ca="1" si="142"/>
        <v>#N/A</v>
      </c>
      <c r="AE314" s="324" t="e">
        <f t="shared" ca="1" si="121"/>
        <v>#N/A</v>
      </c>
      <c r="AG314" s="306">
        <f t="shared" ca="1" si="143"/>
        <v>4.6965285946423556</v>
      </c>
      <c r="AH314" s="304">
        <f t="shared" ca="1" si="144"/>
        <v>-5.0676745592021302</v>
      </c>
    </row>
    <row r="315" spans="1:34" x14ac:dyDescent="0.2">
      <c r="A315" s="347">
        <f t="shared" ca="1" si="122"/>
        <v>0.1</v>
      </c>
      <c r="B315" s="304">
        <f t="shared" ca="1" si="123"/>
        <v>26.700000000000092</v>
      </c>
      <c r="D315" s="306">
        <f t="shared" ca="1" si="124"/>
        <v>-0.48929580783225829</v>
      </c>
      <c r="E315" s="307">
        <f t="shared" ca="1" si="125"/>
        <v>-4.7057953870927633</v>
      </c>
      <c r="F315" s="304">
        <f t="shared" ca="1" si="126"/>
        <v>4.7311648262077863</v>
      </c>
      <c r="G315" s="306">
        <f t="shared" ca="1" si="127"/>
        <v>8.1998414185382451</v>
      </c>
      <c r="H315" s="307">
        <f t="shared" ca="1" si="128"/>
        <v>-86.519579574258586</v>
      </c>
      <c r="I315" s="304">
        <f t="shared" ca="1" si="129"/>
        <v>86.907278458110966</v>
      </c>
      <c r="J315" s="306">
        <f t="shared" ca="1" si="130"/>
        <v>337.62144488187027</v>
      </c>
      <c r="K315" s="307">
        <f t="shared" ca="1" si="131"/>
        <v>745.55563451866908</v>
      </c>
      <c r="L315" s="304">
        <f t="shared" ca="1" si="116"/>
        <v>818.43841809060814</v>
      </c>
      <c r="M315" s="306">
        <f t="shared" ca="1" si="132"/>
        <v>-1.4763041657049911</v>
      </c>
      <c r="N315" s="304">
        <f t="shared" ca="1" si="133"/>
        <v>-84.585997972478125</v>
      </c>
      <c r="P315" s="310">
        <f t="shared" ca="1" si="134"/>
        <v>23</v>
      </c>
      <c r="Q315" s="304">
        <f t="shared" ca="1" si="135"/>
        <v>0</v>
      </c>
      <c r="R315" s="306">
        <f t="shared" ca="1" si="136"/>
        <v>0</v>
      </c>
      <c r="S315" s="307">
        <f t="shared" ca="1" si="137"/>
        <v>5.083000000000002</v>
      </c>
      <c r="T315" s="304">
        <f t="shared" ca="1" si="117"/>
        <v>49.86423000000002</v>
      </c>
      <c r="U315" s="311">
        <f t="shared" ca="1" si="118"/>
        <v>0</v>
      </c>
      <c r="V315" s="306">
        <f t="shared" ca="1" si="119"/>
        <v>1.136951680796082</v>
      </c>
      <c r="W315" s="304">
        <f t="shared" ca="1" si="120"/>
        <v>26.366819522546496</v>
      </c>
      <c r="Y315" s="314" t="str">
        <f t="shared" ca="1" si="138"/>
        <v/>
      </c>
      <c r="Z315" s="315" t="str">
        <f t="shared" ca="1" si="139"/>
        <v/>
      </c>
      <c r="AA315" s="316" t="str">
        <f t="shared" ca="1" si="140"/>
        <v/>
      </c>
      <c r="AC315" s="310" t="e">
        <f t="shared" ca="1" si="141"/>
        <v>#N/A</v>
      </c>
      <c r="AD315" s="323" t="e">
        <f t="shared" ca="1" si="142"/>
        <v>#N/A</v>
      </c>
      <c r="AE315" s="324" t="e">
        <f t="shared" ca="1" si="121"/>
        <v>#N/A</v>
      </c>
      <c r="AG315" s="306">
        <f t="shared" ca="1" si="143"/>
        <v>4.6376310651008197</v>
      </c>
      <c r="AH315" s="304">
        <f t="shared" ca="1" si="144"/>
        <v>-5.1276032527864075</v>
      </c>
    </row>
    <row r="316" spans="1:34" x14ac:dyDescent="0.2">
      <c r="A316" s="347">
        <f t="shared" ca="1" si="122"/>
        <v>0.1</v>
      </c>
      <c r="B316" s="304">
        <f t="shared" ca="1" si="123"/>
        <v>26.800000000000093</v>
      </c>
      <c r="D316" s="306">
        <f t="shared" ca="1" si="124"/>
        <v>-0.48942589107988244</v>
      </c>
      <c r="E316" s="307">
        <f t="shared" ca="1" si="125"/>
        <v>-4.6458852119682819</v>
      </c>
      <c r="F316" s="304">
        <f t="shared" ca="1" si="126"/>
        <v>4.6715936366131956</v>
      </c>
      <c r="G316" s="306">
        <f t="shared" ca="1" si="127"/>
        <v>8.1508988294302576</v>
      </c>
      <c r="H316" s="307">
        <f t="shared" ca="1" si="128"/>
        <v>-86.984168095455416</v>
      </c>
      <c r="I316" s="304">
        <f t="shared" ca="1" si="129"/>
        <v>87.365225639186974</v>
      </c>
      <c r="J316" s="306">
        <f t="shared" ca="1" si="130"/>
        <v>338.43898189426869</v>
      </c>
      <c r="K316" s="307">
        <f t="shared" ca="1" si="131"/>
        <v>736.88044713518343</v>
      </c>
      <c r="L316" s="304">
        <f t="shared" ca="1" si="116"/>
        <v>810.88454038523696</v>
      </c>
      <c r="M316" s="306">
        <f t="shared" ca="1" si="132"/>
        <v>-1.4773636140554252</v>
      </c>
      <c r="N316" s="304">
        <f t="shared" ca="1" si="133"/>
        <v>-84.646699891570094</v>
      </c>
      <c r="P316" s="310">
        <f t="shared" ca="1" si="134"/>
        <v>23</v>
      </c>
      <c r="Q316" s="304">
        <f t="shared" ca="1" si="135"/>
        <v>0</v>
      </c>
      <c r="R316" s="306">
        <f t="shared" ca="1" si="136"/>
        <v>0</v>
      </c>
      <c r="S316" s="307">
        <f t="shared" ca="1" si="137"/>
        <v>5.083000000000002</v>
      </c>
      <c r="T316" s="304">
        <f t="shared" ca="1" si="117"/>
        <v>49.86423000000002</v>
      </c>
      <c r="U316" s="311">
        <f t="shared" ca="1" si="118"/>
        <v>0</v>
      </c>
      <c r="V316" s="306">
        <f t="shared" ca="1" si="119"/>
        <v>1.1379397934234314</v>
      </c>
      <c r="W316" s="304">
        <f t="shared" ca="1" si="120"/>
        <v>26.668582292775767</v>
      </c>
      <c r="Y316" s="314" t="str">
        <f t="shared" ca="1" si="138"/>
        <v/>
      </c>
      <c r="Z316" s="315" t="str">
        <f t="shared" ca="1" si="139"/>
        <v/>
      </c>
      <c r="AA316" s="316" t="str">
        <f t="shared" ca="1" si="140"/>
        <v/>
      </c>
      <c r="AC316" s="310" t="e">
        <f t="shared" ca="1" si="141"/>
        <v>#N/A</v>
      </c>
      <c r="AD316" s="323" t="e">
        <f t="shared" ca="1" si="142"/>
        <v>#N/A</v>
      </c>
      <c r="AE316" s="324" t="e">
        <f t="shared" ca="1" si="121"/>
        <v>#N/A</v>
      </c>
      <c r="AG316" s="306">
        <f t="shared" ca="1" si="143"/>
        <v>4.5789815037021118</v>
      </c>
      <c r="AH316" s="304">
        <f t="shared" ca="1" si="144"/>
        <v>-5.1872554638100503</v>
      </c>
    </row>
    <row r="317" spans="1:34" x14ac:dyDescent="0.2">
      <c r="A317" s="347">
        <f t="shared" ca="1" si="122"/>
        <v>0.1</v>
      </c>
      <c r="B317" s="304">
        <f t="shared" ca="1" si="123"/>
        <v>26.900000000000095</v>
      </c>
      <c r="D317" s="306">
        <f t="shared" ca="1" si="124"/>
        <v>-0.48949326327176562</v>
      </c>
      <c r="E317" s="307">
        <f t="shared" ca="1" si="125"/>
        <v>-4.5862614669822337</v>
      </c>
      <c r="F317" s="304">
        <f t="shared" ca="1" si="126"/>
        <v>4.6123093888327213</v>
      </c>
      <c r="G317" s="306">
        <f t="shared" ca="1" si="127"/>
        <v>8.1019495031030804</v>
      </c>
      <c r="H317" s="307">
        <f t="shared" ca="1" si="128"/>
        <v>-87.442794242153639</v>
      </c>
      <c r="I317" s="304">
        <f t="shared" ca="1" si="129"/>
        <v>87.817332290536186</v>
      </c>
      <c r="J317" s="306">
        <f t="shared" ca="1" si="130"/>
        <v>339.25162431089535</v>
      </c>
      <c r="K317" s="307">
        <f t="shared" ca="1" si="131"/>
        <v>728.15909901830298</v>
      </c>
      <c r="L317" s="304">
        <f t="shared" ca="1" si="116"/>
        <v>803.31023775421147</v>
      </c>
      <c r="M317" s="306">
        <f t="shared" ca="1" si="132"/>
        <v>-1.4784058252788694</v>
      </c>
      <c r="N317" s="304">
        <f t="shared" ca="1" si="133"/>
        <v>-84.706414196034615</v>
      </c>
      <c r="P317" s="310">
        <f t="shared" ca="1" si="134"/>
        <v>23</v>
      </c>
      <c r="Q317" s="304">
        <f t="shared" ca="1" si="135"/>
        <v>0</v>
      </c>
      <c r="R317" s="306">
        <f t="shared" ca="1" si="136"/>
        <v>0</v>
      </c>
      <c r="S317" s="307">
        <f t="shared" ca="1" si="137"/>
        <v>5.083000000000002</v>
      </c>
      <c r="T317" s="304">
        <f t="shared" ca="1" si="117"/>
        <v>49.86423000000002</v>
      </c>
      <c r="U317" s="311">
        <f t="shared" ca="1" si="118"/>
        <v>0</v>
      </c>
      <c r="V317" s="306">
        <f t="shared" ca="1" si="119"/>
        <v>1.1389339975116588</v>
      </c>
      <c r="W317" s="304">
        <f t="shared" ca="1" si="120"/>
        <v>26.968852960332619</v>
      </c>
      <c r="Y317" s="314" t="str">
        <f t="shared" ca="1" si="138"/>
        <v/>
      </c>
      <c r="Z317" s="315" t="str">
        <f t="shared" ca="1" si="139"/>
        <v/>
      </c>
      <c r="AA317" s="316" t="str">
        <f t="shared" ca="1" si="140"/>
        <v/>
      </c>
      <c r="AC317" s="310" t="e">
        <f t="shared" ca="1" si="141"/>
        <v>#N/A</v>
      </c>
      <c r="AD317" s="323" t="e">
        <f t="shared" ca="1" si="142"/>
        <v>#N/A</v>
      </c>
      <c r="AE317" s="324" t="e">
        <f t="shared" ca="1" si="121"/>
        <v>#N/A</v>
      </c>
      <c r="AG317" s="306">
        <f t="shared" ca="1" si="143"/>
        <v>4.5205895757445242</v>
      </c>
      <c r="AH317" s="304">
        <f t="shared" ca="1" si="144"/>
        <v>-5.2466225246460274</v>
      </c>
    </row>
    <row r="318" spans="1:34" x14ac:dyDescent="0.2">
      <c r="A318" s="347">
        <f t="shared" ca="1" si="122"/>
        <v>0.1</v>
      </c>
      <c r="B318" s="304">
        <f t="shared" ca="1" si="123"/>
        <v>27.000000000000096</v>
      </c>
      <c r="D318" s="306">
        <f t="shared" ca="1" si="124"/>
        <v>-0.48949882962925484</v>
      </c>
      <c r="E318" s="307">
        <f t="shared" ca="1" si="125"/>
        <v>-4.5269325821332043</v>
      </c>
      <c r="F318" s="304">
        <f t="shared" ca="1" si="126"/>
        <v>4.553320514458389</v>
      </c>
      <c r="G318" s="306">
        <f t="shared" ca="1" si="127"/>
        <v>8.0529996201401541</v>
      </c>
      <c r="H318" s="307">
        <f t="shared" ca="1" si="128"/>
        <v>-87.895487500366954</v>
      </c>
      <c r="I318" s="304">
        <f t="shared" ca="1" si="129"/>
        <v>88.26362515673793</v>
      </c>
      <c r="J318" s="306">
        <f t="shared" ca="1" si="130"/>
        <v>340.05937176705754</v>
      </c>
      <c r="K318" s="307">
        <f t="shared" ca="1" si="131"/>
        <v>719.39218493117698</v>
      </c>
      <c r="L318" s="304">
        <f t="shared" ca="1" si="116"/>
        <v>795.71696731102736</v>
      </c>
      <c r="M318" s="306">
        <f t="shared" ca="1" si="132"/>
        <v>-1.4794312330742898</v>
      </c>
      <c r="N318" s="304">
        <f t="shared" ca="1" si="133"/>
        <v>-84.76516573499201</v>
      </c>
      <c r="P318" s="310">
        <f t="shared" ca="1" si="134"/>
        <v>23</v>
      </c>
      <c r="Q318" s="304">
        <f t="shared" ca="1" si="135"/>
        <v>0</v>
      </c>
      <c r="R318" s="306">
        <f t="shared" ca="1" si="136"/>
        <v>0</v>
      </c>
      <c r="S318" s="307">
        <f t="shared" ca="1" si="137"/>
        <v>5.083000000000002</v>
      </c>
      <c r="T318" s="304">
        <f t="shared" ca="1" si="117"/>
        <v>49.86423000000002</v>
      </c>
      <c r="U318" s="311">
        <f t="shared" ca="1" si="118"/>
        <v>0</v>
      </c>
      <c r="V318" s="306">
        <f t="shared" ca="1" si="119"/>
        <v>1.1399342395109822</v>
      </c>
      <c r="W318" s="304">
        <f t="shared" ca="1" si="120"/>
        <v>27.267590206160627</v>
      </c>
      <c r="Y318" s="314" t="str">
        <f t="shared" ca="1" si="138"/>
        <v/>
      </c>
      <c r="Z318" s="315" t="str">
        <f t="shared" ca="1" si="139"/>
        <v/>
      </c>
      <c r="AA318" s="316" t="str">
        <f t="shared" ca="1" si="140"/>
        <v/>
      </c>
      <c r="AC318" s="310">
        <f t="shared" ca="1" si="141"/>
        <v>27.000000000000096</v>
      </c>
      <c r="AD318" s="323">
        <f t="shared" ca="1" si="142"/>
        <v>340.05937176705754</v>
      </c>
      <c r="AE318" s="324" t="e">
        <f t="shared" ca="1" si="121"/>
        <v>#N/A</v>
      </c>
      <c r="AG318" s="306">
        <f t="shared" ca="1" si="143"/>
        <v>4.4624646331954532</v>
      </c>
      <c r="AH318" s="304">
        <f t="shared" ca="1" si="144"/>
        <v>-5.3056960378384046</v>
      </c>
    </row>
    <row r="319" spans="1:34" x14ac:dyDescent="0.2">
      <c r="A319" s="347">
        <f t="shared" ca="1" si="122"/>
        <v>0.1</v>
      </c>
      <c r="B319" s="304">
        <f t="shared" ca="1" si="123"/>
        <v>27.100000000000097</v>
      </c>
      <c r="D319" s="306">
        <f t="shared" ca="1" si="124"/>
        <v>-0.48944350154449673</v>
      </c>
      <c r="E319" s="307">
        <f t="shared" ca="1" si="125"/>
        <v>-4.4679067178210765</v>
      </c>
      <c r="F319" s="304">
        <f t="shared" ca="1" si="126"/>
        <v>4.4946351776706903</v>
      </c>
      <c r="G319" s="306">
        <f t="shared" ca="1" si="127"/>
        <v>8.0040552699857042</v>
      </c>
      <c r="H319" s="307">
        <f t="shared" ca="1" si="128"/>
        <v>-88.342278172149065</v>
      </c>
      <c r="I319" s="304">
        <f t="shared" ca="1" si="129"/>
        <v>88.704131884655467</v>
      </c>
      <c r="J319" s="306">
        <f t="shared" ca="1" si="130"/>
        <v>340.86222451156385</v>
      </c>
      <c r="K319" s="307">
        <f t="shared" ca="1" si="131"/>
        <v>710.58029664755122</v>
      </c>
      <c r="L319" s="304">
        <f t="shared" ca="1" si="116"/>
        <v>788.10622005075788</v>
      </c>
      <c r="M319" s="306">
        <f t="shared" ca="1" si="132"/>
        <v>-1.4804402562674275</v>
      </c>
      <c r="N319" s="304">
        <f t="shared" ca="1" si="133"/>
        <v>-84.822978505389614</v>
      </c>
      <c r="P319" s="310">
        <f t="shared" ca="1" si="134"/>
        <v>23</v>
      </c>
      <c r="Q319" s="304">
        <f t="shared" ca="1" si="135"/>
        <v>0</v>
      </c>
      <c r="R319" s="306">
        <f t="shared" ca="1" si="136"/>
        <v>0</v>
      </c>
      <c r="S319" s="307">
        <f t="shared" ca="1" si="137"/>
        <v>5.083000000000002</v>
      </c>
      <c r="T319" s="304">
        <f t="shared" ca="1" si="117"/>
        <v>49.86423000000002</v>
      </c>
      <c r="U319" s="311">
        <f t="shared" ca="1" si="118"/>
        <v>0</v>
      </c>
      <c r="V319" s="306">
        <f t="shared" ca="1" si="119"/>
        <v>1.1409404660878426</v>
      </c>
      <c r="W319" s="304">
        <f t="shared" ca="1" si="120"/>
        <v>27.564754067551139</v>
      </c>
      <c r="Y319" s="314" t="str">
        <f t="shared" ca="1" si="138"/>
        <v/>
      </c>
      <c r="Z319" s="315" t="str">
        <f t="shared" ca="1" si="139"/>
        <v/>
      </c>
      <c r="AA319" s="316" t="str">
        <f t="shared" ca="1" si="140"/>
        <v/>
      </c>
      <c r="AC319" s="310" t="e">
        <f t="shared" ca="1" si="141"/>
        <v>#N/A</v>
      </c>
      <c r="AD319" s="323" t="e">
        <f t="shared" ca="1" si="142"/>
        <v>#N/A</v>
      </c>
      <c r="AE319" s="324" t="e">
        <f t="shared" ca="1" si="121"/>
        <v>#N/A</v>
      </c>
      <c r="AG319" s="306">
        <f t="shared" ca="1" si="143"/>
        <v>4.4046157184985288</v>
      </c>
      <c r="AH319" s="304">
        <f t="shared" ca="1" si="144"/>
        <v>-5.3644678745151717</v>
      </c>
    </row>
    <row r="320" spans="1:34" x14ac:dyDescent="0.2">
      <c r="A320" s="347">
        <f t="shared" ca="1" si="122"/>
        <v>0.1</v>
      </c>
      <c r="B320" s="304">
        <f t="shared" ca="1" si="123"/>
        <v>27.200000000000099</v>
      </c>
      <c r="D320" s="306">
        <f t="shared" ca="1" si="124"/>
        <v>-0.48932819593522048</v>
      </c>
      <c r="E320" s="307">
        <f t="shared" ca="1" si="125"/>
        <v>-4.4091917665927971</v>
      </c>
      <c r="F320" s="304">
        <f t="shared" ca="1" si="126"/>
        <v>4.4362612770132159</v>
      </c>
      <c r="G320" s="306">
        <f t="shared" ca="1" si="127"/>
        <v>7.9551224503921825</v>
      </c>
      <c r="H320" s="307">
        <f t="shared" ca="1" si="128"/>
        <v>-88.783197348808343</v>
      </c>
      <c r="I320" s="304">
        <f t="shared" ca="1" si="129"/>
        <v>89.138880992966151</v>
      </c>
      <c r="J320" s="306">
        <f t="shared" ca="1" si="130"/>
        <v>341.66018339758273</v>
      </c>
      <c r="K320" s="307">
        <f t="shared" ca="1" si="131"/>
        <v>701.72402287150339</v>
      </c>
      <c r="L320" s="304">
        <f t="shared" ca="1" si="116"/>
        <v>780.47952259763747</v>
      </c>
      <c r="M320" s="306">
        <f t="shared" ca="1" si="132"/>
        <v>-1.4814332994398913</v>
      </c>
      <c r="N320" s="304">
        <f t="shared" ca="1" si="133"/>
        <v>-84.87987568804607</v>
      </c>
      <c r="P320" s="310">
        <f t="shared" ca="1" si="134"/>
        <v>23</v>
      </c>
      <c r="Q320" s="304">
        <f t="shared" ca="1" si="135"/>
        <v>0</v>
      </c>
      <c r="R320" s="306">
        <f t="shared" ca="1" si="136"/>
        <v>0</v>
      </c>
      <c r="S320" s="307">
        <f t="shared" ca="1" si="137"/>
        <v>5.083000000000002</v>
      </c>
      <c r="T320" s="304">
        <f t="shared" ca="1" si="117"/>
        <v>49.86423000000002</v>
      </c>
      <c r="U320" s="311">
        <f t="shared" ca="1" si="118"/>
        <v>0</v>
      </c>
      <c r="V320" s="306">
        <f t="shared" ca="1" si="119"/>
        <v>1.1419526241323785</v>
      </c>
      <c r="W320" s="304">
        <f t="shared" ca="1" si="120"/>
        <v>27.860305928514865</v>
      </c>
      <c r="Y320" s="314" t="str">
        <f t="shared" ca="1" si="138"/>
        <v/>
      </c>
      <c r="Z320" s="315" t="str">
        <f t="shared" ca="1" si="139"/>
        <v/>
      </c>
      <c r="AA320" s="316" t="str">
        <f t="shared" ca="1" si="140"/>
        <v/>
      </c>
      <c r="AC320" s="310" t="e">
        <f t="shared" ca="1" si="141"/>
        <v>#N/A</v>
      </c>
      <c r="AD320" s="323" t="e">
        <f t="shared" ca="1" si="142"/>
        <v>#N/A</v>
      </c>
      <c r="AE320" s="324" t="e">
        <f t="shared" ca="1" si="121"/>
        <v>#N/A</v>
      </c>
      <c r="AG320" s="306">
        <f t="shared" ca="1" si="143"/>
        <v>4.3470515684057531</v>
      </c>
      <c r="AH320" s="304">
        <f t="shared" ca="1" si="144"/>
        <v>-5.42293017264433</v>
      </c>
    </row>
    <row r="321" spans="1:34" x14ac:dyDescent="0.2">
      <c r="A321" s="347">
        <f t="shared" ca="1" si="122"/>
        <v>0.1</v>
      </c>
      <c r="B321" s="304">
        <f t="shared" ca="1" si="123"/>
        <v>27.3000000000001</v>
      </c>
      <c r="D321" s="306">
        <f t="shared" ca="1" si="124"/>
        <v>-0.4891538346134382</v>
      </c>
      <c r="E321" s="307">
        <f t="shared" ca="1" si="125"/>
        <v>-4.3507953550394163</v>
      </c>
      <c r="F321" s="304">
        <f t="shared" ca="1" si="126"/>
        <v>4.3782064473194495</v>
      </c>
      <c r="G321" s="306">
        <f t="shared" ca="1" si="127"/>
        <v>7.9062070669308389</v>
      </c>
      <c r="H321" s="307">
        <f t="shared" ca="1" si="128"/>
        <v>-89.218276884312289</v>
      </c>
      <c r="I321" s="304">
        <f t="shared" ca="1" si="129"/>
        <v>89.567901842071748</v>
      </c>
      <c r="J321" s="306">
        <f t="shared" ca="1" si="130"/>
        <v>342.4532498734489</v>
      </c>
      <c r="K321" s="307">
        <f t="shared" ca="1" si="131"/>
        <v>692.82394915984742</v>
      </c>
      <c r="L321" s="304">
        <f t="shared" ca="1" si="116"/>
        <v>772.83843905329502</v>
      </c>
      <c r="M321" s="306">
        <f t="shared" ca="1" si="132"/>
        <v>-1.4824107535267947</v>
      </c>
      <c r="N321" s="304">
        <f t="shared" ca="1" si="133"/>
        <v>-84.935879681893454</v>
      </c>
      <c r="P321" s="310">
        <f t="shared" ca="1" si="134"/>
        <v>23</v>
      </c>
      <c r="Q321" s="304">
        <f t="shared" ca="1" si="135"/>
        <v>0</v>
      </c>
      <c r="R321" s="306">
        <f t="shared" ca="1" si="136"/>
        <v>0</v>
      </c>
      <c r="S321" s="307">
        <f t="shared" ca="1" si="137"/>
        <v>5.083000000000002</v>
      </c>
      <c r="T321" s="304">
        <f t="shared" ca="1" si="117"/>
        <v>49.86423000000002</v>
      </c>
      <c r="U321" s="311">
        <f t="shared" ca="1" si="118"/>
        <v>0</v>
      </c>
      <c r="V321" s="306">
        <f t="shared" ca="1" si="119"/>
        <v>1.1429706607656833</v>
      </c>
      <c r="W321" s="304">
        <f t="shared" ca="1" si="120"/>
        <v>28.154208509420812</v>
      </c>
      <c r="Y321" s="314" t="str">
        <f t="shared" ca="1" si="138"/>
        <v/>
      </c>
      <c r="Z321" s="315" t="str">
        <f t="shared" ca="1" si="139"/>
        <v/>
      </c>
      <c r="AA321" s="316" t="str">
        <f t="shared" ca="1" si="140"/>
        <v/>
      </c>
      <c r="AC321" s="310" t="e">
        <f t="shared" ca="1" si="141"/>
        <v>#N/A</v>
      </c>
      <c r="AD321" s="323" t="e">
        <f t="shared" ca="1" si="142"/>
        <v>#N/A</v>
      </c>
      <c r="AE321" s="324" t="e">
        <f t="shared" ca="1" si="121"/>
        <v>#N/A</v>
      </c>
      <c r="AG321" s="306">
        <f t="shared" ca="1" si="143"/>
        <v>4.2897806178371019</v>
      </c>
      <c r="AH321" s="304">
        <f t="shared" ca="1" si="144"/>
        <v>-5.4810753351396526</v>
      </c>
    </row>
    <row r="322" spans="1:34" x14ac:dyDescent="0.2">
      <c r="A322" s="347">
        <f t="shared" ca="1" si="122"/>
        <v>0.1</v>
      </c>
      <c r="B322" s="304">
        <f t="shared" ca="1" si="123"/>
        <v>27.400000000000102</v>
      </c>
      <c r="D322" s="306">
        <f t="shared" ca="1" si="124"/>
        <v>-0.48892134366816392</v>
      </c>
      <c r="E322" s="307">
        <f t="shared" ca="1" si="125"/>
        <v>-4.2927248458381673</v>
      </c>
      <c r="F322" s="304">
        <f t="shared" ca="1" si="126"/>
        <v>4.3204780617855931</v>
      </c>
      <c r="G322" s="306">
        <f t="shared" ca="1" si="127"/>
        <v>7.8573149325640221</v>
      </c>
      <c r="H322" s="307">
        <f t="shared" ca="1" si="128"/>
        <v>-89.647549368896108</v>
      </c>
      <c r="I322" s="304">
        <f t="shared" ca="1" si="129"/>
        <v>89.991224604392173</v>
      </c>
      <c r="J322" s="306">
        <f t="shared" ca="1" si="130"/>
        <v>343.24142597342365</v>
      </c>
      <c r="K322" s="307">
        <f t="shared" ca="1" si="131"/>
        <v>683.88065784718697</v>
      </c>
      <c r="L322" s="304">
        <f t="shared" ca="1" si="116"/>
        <v>765.18457295071653</v>
      </c>
      <c r="M322" s="306">
        <f t="shared" ca="1" si="132"/>
        <v>-1.4833729963847482</v>
      </c>
      <c r="N322" s="304">
        <f t="shared" ca="1" si="133"/>
        <v>-84.991012136520794</v>
      </c>
      <c r="P322" s="310">
        <f t="shared" ca="1" si="134"/>
        <v>23</v>
      </c>
      <c r="Q322" s="304">
        <f t="shared" ca="1" si="135"/>
        <v>0</v>
      </c>
      <c r="R322" s="306">
        <f t="shared" ca="1" si="136"/>
        <v>0</v>
      </c>
      <c r="S322" s="307">
        <f t="shared" ca="1" si="137"/>
        <v>5.083000000000002</v>
      </c>
      <c r="T322" s="304">
        <f t="shared" ca="1" si="117"/>
        <v>49.86423000000002</v>
      </c>
      <c r="U322" s="311">
        <f t="shared" ca="1" si="118"/>
        <v>0</v>
      </c>
      <c r="V322" s="306">
        <f t="shared" ca="1" si="119"/>
        <v>1.1439945233468582</v>
      </c>
      <c r="W322" s="304">
        <f t="shared" ca="1" si="120"/>
        <v>28.446425855934454</v>
      </c>
      <c r="Y322" s="314" t="str">
        <f t="shared" ca="1" si="138"/>
        <v/>
      </c>
      <c r="Z322" s="315" t="str">
        <f t="shared" ca="1" si="139"/>
        <v/>
      </c>
      <c r="AA322" s="316" t="str">
        <f t="shared" ca="1" si="140"/>
        <v/>
      </c>
      <c r="AC322" s="310" t="e">
        <f t="shared" ca="1" si="141"/>
        <v>#N/A</v>
      </c>
      <c r="AD322" s="323" t="e">
        <f t="shared" ca="1" si="142"/>
        <v>#N/A</v>
      </c>
      <c r="AE322" s="324" t="e">
        <f t="shared" ca="1" si="121"/>
        <v>#N/A</v>
      </c>
      <c r="AG322" s="306">
        <f t="shared" ca="1" si="143"/>
        <v>4.2328110037695685</v>
      </c>
      <c r="AH322" s="304">
        <f t="shared" ca="1" si="144"/>
        <v>-5.5388960278223101</v>
      </c>
    </row>
    <row r="323" spans="1:34" x14ac:dyDescent="0.2">
      <c r="A323" s="347">
        <f t="shared" ca="1" si="122"/>
        <v>0.1</v>
      </c>
      <c r="B323" s="304">
        <f t="shared" ca="1" si="123"/>
        <v>27.500000000000103</v>
      </c>
      <c r="D323" s="306">
        <f t="shared" ca="1" si="124"/>
        <v>-0.48863165286227267</v>
      </c>
      <c r="E323" s="307">
        <f t="shared" ca="1" si="125"/>
        <v>-4.2349873399332569</v>
      </c>
      <c r="F323" s="304">
        <f t="shared" ca="1" si="126"/>
        <v>4.263083234183199</v>
      </c>
      <c r="G323" s="306">
        <f t="shared" ca="1" si="127"/>
        <v>7.8084517672777949</v>
      </c>
      <c r="H323" s="307">
        <f t="shared" ca="1" si="128"/>
        <v>-90.071048102889435</v>
      </c>
      <c r="I323" s="304">
        <f t="shared" ca="1" si="129"/>
        <v>90.408880235046198</v>
      </c>
      <c r="J323" s="306">
        <f t="shared" ca="1" si="130"/>
        <v>344.02471430841575</v>
      </c>
      <c r="K323" s="307">
        <f t="shared" ca="1" si="131"/>
        <v>674.8947279735977</v>
      </c>
      <c r="L323" s="304">
        <f t="shared" ca="1" si="116"/>
        <v>757.51956931919824</v>
      </c>
      <c r="M323" s="306">
        <f t="shared" ca="1" si="132"/>
        <v>-1.4843203933319025</v>
      </c>
      <c r="N323" s="304">
        <f t="shared" ca="1" si="133"/>
        <v>-85.045293983116309</v>
      </c>
      <c r="P323" s="310">
        <f t="shared" ca="1" si="134"/>
        <v>23</v>
      </c>
      <c r="Q323" s="304">
        <f t="shared" ca="1" si="135"/>
        <v>0</v>
      </c>
      <c r="R323" s="306">
        <f t="shared" ca="1" si="136"/>
        <v>0</v>
      </c>
      <c r="S323" s="307">
        <f t="shared" ca="1" si="137"/>
        <v>5.083000000000002</v>
      </c>
      <c r="T323" s="304">
        <f t="shared" ca="1" si="117"/>
        <v>49.86423000000002</v>
      </c>
      <c r="U323" s="311">
        <f t="shared" ca="1" si="118"/>
        <v>0</v>
      </c>
      <c r="V323" s="306">
        <f t="shared" ca="1" si="119"/>
        <v>1.1450241594798496</v>
      </c>
      <c r="W323" s="304">
        <f t="shared" ca="1" si="120"/>
        <v>28.736923327286465</v>
      </c>
      <c r="Y323" s="314" t="str">
        <f t="shared" ca="1" si="138"/>
        <v/>
      </c>
      <c r="Z323" s="315" t="str">
        <f t="shared" ca="1" si="139"/>
        <v/>
      </c>
      <c r="AA323" s="316" t="str">
        <f t="shared" ca="1" si="140"/>
        <v/>
      </c>
      <c r="AC323" s="310" t="e">
        <f t="shared" ca="1" si="141"/>
        <v>#N/A</v>
      </c>
      <c r="AD323" s="323" t="e">
        <f t="shared" ca="1" si="142"/>
        <v>#N/A</v>
      </c>
      <c r="AE323" s="324" t="e">
        <f t="shared" ca="1" si="121"/>
        <v>#N/A</v>
      </c>
      <c r="AG323" s="306">
        <f t="shared" ca="1" si="143"/>
        <v>4.1761505691568974</v>
      </c>
      <c r="AH323" s="304">
        <f t="shared" ca="1" si="144"/>
        <v>-5.5963851772446276</v>
      </c>
    </row>
    <row r="324" spans="1:34" x14ac:dyDescent="0.2">
      <c r="A324" s="347">
        <f t="shared" ca="1" si="122"/>
        <v>0.1</v>
      </c>
      <c r="B324" s="304">
        <f t="shared" ca="1" si="123"/>
        <v>27.600000000000104</v>
      </c>
      <c r="D324" s="306">
        <f t="shared" ca="1" si="124"/>
        <v>-0.48828569504358904</v>
      </c>
      <c r="E324" s="307">
        <f t="shared" ca="1" si="125"/>
        <v>-4.1775896788491647</v>
      </c>
      <c r="F324" s="304">
        <f t="shared" ca="1" si="126"/>
        <v>4.2060288212054928</v>
      </c>
      <c r="G324" s="306">
        <f t="shared" ca="1" si="127"/>
        <v>7.7596231977734362</v>
      </c>
      <c r="H324" s="307">
        <f t="shared" ca="1" si="128"/>
        <v>-90.488807070774357</v>
      </c>
      <c r="I324" s="304">
        <f t="shared" ca="1" si="129"/>
        <v>90.820900442922536</v>
      </c>
      <c r="J324" s="306">
        <f t="shared" ca="1" si="130"/>
        <v>344.80311805666832</v>
      </c>
      <c r="K324" s="307">
        <f t="shared" ca="1" si="131"/>
        <v>665.86673521491446</v>
      </c>
      <c r="L324" s="304">
        <f t="shared" ref="L324:L387" ca="1" si="145">SQRT(pos_x^2+pos_z^2)</f>
        <v>749.84511686572296</v>
      </c>
      <c r="M324" s="306">
        <f t="shared" ca="1" si="132"/>
        <v>-1.4852532976616288</v>
      </c>
      <c r="N324" s="304">
        <f t="shared" ca="1" si="133"/>
        <v>-85.098745463899121</v>
      </c>
      <c r="P324" s="310">
        <f t="shared" ca="1" si="134"/>
        <v>23</v>
      </c>
      <c r="Q324" s="304">
        <f t="shared" ca="1" si="135"/>
        <v>0</v>
      </c>
      <c r="R324" s="306">
        <f t="shared" ca="1" si="136"/>
        <v>0</v>
      </c>
      <c r="S324" s="307">
        <f t="shared" ca="1" si="137"/>
        <v>5.083000000000002</v>
      </c>
      <c r="T324" s="304">
        <f t="shared" ref="T324:T387" ca="1" si="146">m*g</f>
        <v>49.86423000000002</v>
      </c>
      <c r="U324" s="311">
        <f t="shared" ref="U324:U387" ca="1" si="147">IF(pos_xz&lt;L_rampe,Poids*COS(Beta),0)</f>
        <v>0</v>
      </c>
      <c r="V324" s="306">
        <f t="shared" ref="V324:V387" ca="1" si="148">Rho_moyen*(20000-Alt_rampe-pos_z)/(20000+Alt_rampe+pos_z)</f>
        <v>1.1460595170200796</v>
      </c>
      <c r="W324" s="304">
        <f t="shared" ref="W324:W387" ca="1" si="149">1/2*Rho*Sref*Cx*vit_xz^2</f>
        <v>29.02566758390341</v>
      </c>
      <c r="Y324" s="314" t="str">
        <f t="shared" ca="1" si="138"/>
        <v/>
      </c>
      <c r="Z324" s="315" t="str">
        <f t="shared" ca="1" si="139"/>
        <v/>
      </c>
      <c r="AA324" s="316" t="str">
        <f t="shared" ca="1" si="140"/>
        <v/>
      </c>
      <c r="AC324" s="310" t="e">
        <f t="shared" ca="1" si="141"/>
        <v>#N/A</v>
      </c>
      <c r="AD324" s="323" t="e">
        <f t="shared" ca="1" si="142"/>
        <v>#N/A</v>
      </c>
      <c r="AE324" s="324" t="e">
        <f t="shared" ref="AE324:AE387" ca="1" si="150">IF(t&lt;T_para, pos_z, NA())</f>
        <v>#N/A</v>
      </c>
      <c r="AG324" s="306">
        <f t="shared" ca="1" si="143"/>
        <v>4.1198068668809196</v>
      </c>
      <c r="AH324" s="304">
        <f t="shared" ca="1" si="144"/>
        <v>-5.6535359683821476</v>
      </c>
    </row>
    <row r="325" spans="1:34" x14ac:dyDescent="0.2">
      <c r="A325" s="347">
        <f t="shared" ref="A325:A388" ca="1" si="151">IF(B324+0.01&lt;=T_ini+ROUNDUP(Temps_fin_propu,0), 0.01, IF(K324&gt;0, 0.1, 0.0001))</f>
        <v>0.1</v>
      </c>
      <c r="B325" s="304">
        <f t="shared" ref="B325:B388" ca="1" si="152">B324+pas</f>
        <v>27.700000000000106</v>
      </c>
      <c r="D325" s="306">
        <f t="shared" ref="D325:D388" ca="1" si="153">IF(AND(L324&lt;L_rampe,Poussee&lt;Poids*SIN(M324)),0,(-W324+Poussee)/m*COS(M324)-U324/m*SIN(M324))</f>
        <v>-0.48788440557027812</v>
      </c>
      <c r="E325" s="307">
        <f t="shared" ref="E325:E388" ca="1" si="154">IF(AND(L324&lt;L_rampe,Poussee&lt;Poids*SIN(M324)),0,(-W324+Poussee)/m*SIN(M324)+U324/m*COS(M324)-Poids/m)</f>
        <v>-4.1205384471302366</v>
      </c>
      <c r="F325" s="304">
        <f t="shared" ref="F325:F388" ca="1" si="155">SQRT(acc_x^2+acc_z^2)</f>
        <v>4.1493214249413271</v>
      </c>
      <c r="G325" s="306">
        <f t="shared" ref="G325:G388" ca="1" si="156">G324+acc_x*pas</f>
        <v>7.710834757216408</v>
      </c>
      <c r="H325" s="307">
        <f t="shared" ref="H325:H388" ca="1" si="157">H324+acc_z*pas</f>
        <v>-90.900860915487385</v>
      </c>
      <c r="I325" s="304">
        <f t="shared" ref="I325:I388" ca="1" si="158">SQRT(vit_x^2+vit_z^2)</f>
        <v>91.227317662144813</v>
      </c>
      <c r="J325" s="306">
        <f t="shared" ref="J325:J388" ca="1" si="159">J324+0.5*(vit_x+G324)*pas*(K324&gt;=0)</f>
        <v>345.57664095441783</v>
      </c>
      <c r="K325" s="307">
        <f t="shared" ref="K325:K388" ca="1" si="160">K324+0.5*(vit_z+H324)*pas</f>
        <v>656.79725181560138</v>
      </c>
      <c r="L325" s="304">
        <f t="shared" ca="1" si="145"/>
        <v>742.16295027835031</v>
      </c>
      <c r="M325" s="306">
        <f t="shared" ref="M325:M388" ca="1" si="161">IF(AND(L324&gt;L_rampe,G325&gt;0),ATAN2(G325,H325),$M$4)</f>
        <v>-1.4861720511313194</v>
      </c>
      <c r="N325" s="304">
        <f t="shared" ref="N325:N388" ca="1" si="162">DEGREES(Beta)</f>
        <v>-85.151386160125384</v>
      </c>
      <c r="P325" s="310">
        <f t="shared" ref="P325:P388" ca="1" si="163">MATCH(t-pas/2-T_ini,CdP_t)</f>
        <v>23</v>
      </c>
      <c r="Q325" s="304">
        <f t="shared" ref="Q325:Q388" ca="1" si="164">(INDEX(CdP,2,i_P+1)-INDEX(CdP,2,i_P+0))/(INDEX(CdP,1,i_P+1)-INDEX(CdP,1,i_P+0))*(t-pas/2-T_ini-INDEX(CdP,1,i_P+0))+INDEX(CdP,2,i_P+0)</f>
        <v>0</v>
      </c>
      <c r="R325" s="306">
        <f t="shared" ref="R325:R388" ca="1" si="165">Poussee/(g*ISP)</f>
        <v>0</v>
      </c>
      <c r="S325" s="307">
        <f t="shared" ref="S325:S388" ca="1" si="166">S324-Débit*pas</f>
        <v>5.083000000000002</v>
      </c>
      <c r="T325" s="304">
        <f t="shared" ca="1" si="146"/>
        <v>49.86423000000002</v>
      </c>
      <c r="U325" s="311">
        <f t="shared" ca="1" si="147"/>
        <v>0</v>
      </c>
      <c r="V325" s="306">
        <f t="shared" ca="1" si="148"/>
        <v>1.1471005440808697</v>
      </c>
      <c r="W325" s="304">
        <f t="shared" ca="1" si="149"/>
        <v>29.312626574431253</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t="e">
        <f t="shared" ca="1" si="150"/>
        <v>#N/A</v>
      </c>
      <c r="AG325" s="306">
        <f t="shared" ref="AG325:AG388" ca="1" si="172">IF(AND(L324&lt;L_rampe,Poussee&lt;Poids*SIN(M324)),0,(-W324+Poussee)/m-Poids*SIN(M324)/m)</f>
        <v>4.0637871637347596</v>
      </c>
      <c r="AH325" s="304">
        <f t="shared" ref="AH325:AH388" ca="1" si="173">IF(AND(L324&lt;L_rampe,Poussee&lt;Poids*SIN(M324)), g*SIN(M324), (-W324+Poussee)/m)</f>
        <v>-5.7103418422001573</v>
      </c>
    </row>
    <row r="326" spans="1:34" x14ac:dyDescent="0.2">
      <c r="A326" s="347">
        <f t="shared" ca="1" si="151"/>
        <v>0.1</v>
      </c>
      <c r="B326" s="304">
        <f t="shared" ca="1" si="152"/>
        <v>27.800000000000107</v>
      </c>
      <c r="D326" s="306">
        <f t="shared" ca="1" si="153"/>
        <v>-0.48742872175059931</v>
      </c>
      <c r="E326" s="307">
        <f t="shared" ca="1" si="154"/>
        <v>-4.0638399749004579</v>
      </c>
      <c r="F326" s="304">
        <f t="shared" ca="1" si="155"/>
        <v>4.0929673954707209</v>
      </c>
      <c r="G326" s="306">
        <f t="shared" ca="1" si="156"/>
        <v>7.662091885041348</v>
      </c>
      <c r="H326" s="307">
        <f t="shared" ca="1" si="157"/>
        <v>-91.307244912977424</v>
      </c>
      <c r="I326" s="304">
        <f t="shared" ca="1" si="158"/>
        <v>91.62816502393386</v>
      </c>
      <c r="J326" s="306">
        <f t="shared" ca="1" si="159"/>
        <v>346.34528728653072</v>
      </c>
      <c r="K326" s="307">
        <f t="shared" ca="1" si="160"/>
        <v>647.68684652417812</v>
      </c>
      <c r="L326" s="304">
        <f t="shared" ca="1" si="145"/>
        <v>734.47485265734167</v>
      </c>
      <c r="M326" s="306">
        <f t="shared" ca="1" si="161"/>
        <v>-1.4870769844276952</v>
      </c>
      <c r="N326" s="304">
        <f t="shared" ca="1" si="162"/>
        <v>-85.203235018748586</v>
      </c>
      <c r="P326" s="310">
        <f t="shared" ca="1" si="163"/>
        <v>23</v>
      </c>
      <c r="Q326" s="304">
        <f t="shared" ca="1" si="164"/>
        <v>0</v>
      </c>
      <c r="R326" s="306">
        <f t="shared" ca="1" si="165"/>
        <v>0</v>
      </c>
      <c r="S326" s="307">
        <f t="shared" ca="1" si="166"/>
        <v>5.083000000000002</v>
      </c>
      <c r="T326" s="304">
        <f t="shared" ca="1" si="146"/>
        <v>49.86423000000002</v>
      </c>
      <c r="U326" s="311">
        <f t="shared" ca="1" si="147"/>
        <v>0</v>
      </c>
      <c r="V326" s="306">
        <f t="shared" ca="1" si="148"/>
        <v>1.1481471890396593</v>
      </c>
      <c r="W326" s="304">
        <f t="shared" ca="1" si="149"/>
        <v>29.597769522182421</v>
      </c>
      <c r="Y326" s="314" t="str">
        <f t="shared" ca="1" si="167"/>
        <v/>
      </c>
      <c r="Z326" s="315" t="str">
        <f t="shared" ca="1" si="168"/>
        <v/>
      </c>
      <c r="AA326" s="316" t="str">
        <f t="shared" ca="1" si="169"/>
        <v/>
      </c>
      <c r="AC326" s="310" t="e">
        <f t="shared" ca="1" si="170"/>
        <v>#N/A</v>
      </c>
      <c r="AD326" s="323" t="e">
        <f t="shared" ca="1" si="171"/>
        <v>#N/A</v>
      </c>
      <c r="AE326" s="324" t="e">
        <f t="shared" ca="1" si="150"/>
        <v>#N/A</v>
      </c>
      <c r="AG326" s="306">
        <f t="shared" ca="1" si="172"/>
        <v>4.0080984444378931</v>
      </c>
      <c r="AH326" s="304">
        <f t="shared" ca="1" si="173"/>
        <v>-5.7667964931007756</v>
      </c>
    </row>
    <row r="327" spans="1:34" x14ac:dyDescent="0.2">
      <c r="A327" s="347">
        <f t="shared" ca="1" si="151"/>
        <v>0.1</v>
      </c>
      <c r="B327" s="304">
        <f t="shared" ca="1" si="152"/>
        <v>27.900000000000109</v>
      </c>
      <c r="D327" s="306">
        <f t="shared" ca="1" si="153"/>
        <v>-0.48691958229708132</v>
      </c>
      <c r="E327" s="307">
        <f t="shared" ca="1" si="154"/>
        <v>-4.0075003405373115</v>
      </c>
      <c r="F327" s="304">
        <f t="shared" ca="1" si="155"/>
        <v>4.0369728335760495</v>
      </c>
      <c r="G327" s="306">
        <f t="shared" ca="1" si="156"/>
        <v>7.6133999268116401</v>
      </c>
      <c r="H327" s="307">
        <f t="shared" ca="1" si="157"/>
        <v>-91.707994947031153</v>
      </c>
      <c r="I327" s="304">
        <f t="shared" ca="1" si="158"/>
        <v>92.023476328870927</v>
      </c>
      <c r="J327" s="306">
        <f t="shared" ca="1" si="159"/>
        <v>347.10906187712339</v>
      </c>
      <c r="K327" s="307">
        <f t="shared" ca="1" si="160"/>
        <v>638.53608453117772</v>
      </c>
      <c r="L327" s="304">
        <f t="shared" ca="1" si="145"/>
        <v>726.78265807985815</v>
      </c>
      <c r="M327" s="306">
        <f t="shared" ca="1" si="161"/>
        <v>-1.4879684176099279</v>
      </c>
      <c r="N327" s="304">
        <f t="shared" ca="1" si="162"/>
        <v>-85.254310377808437</v>
      </c>
      <c r="P327" s="310">
        <f t="shared" ca="1" si="163"/>
        <v>23</v>
      </c>
      <c r="Q327" s="304">
        <f t="shared" ca="1" si="164"/>
        <v>0</v>
      </c>
      <c r="R327" s="306">
        <f t="shared" ca="1" si="165"/>
        <v>0</v>
      </c>
      <c r="S327" s="307">
        <f t="shared" ca="1" si="166"/>
        <v>5.083000000000002</v>
      </c>
      <c r="T327" s="304">
        <f t="shared" ca="1" si="146"/>
        <v>49.86423000000002</v>
      </c>
      <c r="U327" s="311">
        <f t="shared" ca="1" si="147"/>
        <v>0</v>
      </c>
      <c r="V327" s="306">
        <f t="shared" ca="1" si="148"/>
        <v>1.1491994005440178</v>
      </c>
      <c r="W327" s="304">
        <f t="shared" ca="1" si="149"/>
        <v>29.881066911036783</v>
      </c>
      <c r="Y327" s="314" t="str">
        <f t="shared" ca="1" si="167"/>
        <v/>
      </c>
      <c r="Z327" s="315" t="str">
        <f t="shared" ca="1" si="168"/>
        <v/>
      </c>
      <c r="AA327" s="316" t="str">
        <f t="shared" ca="1" si="169"/>
        <v/>
      </c>
      <c r="AC327" s="310" t="e">
        <f t="shared" ca="1" si="170"/>
        <v>#N/A</v>
      </c>
      <c r="AD327" s="323" t="e">
        <f t="shared" ca="1" si="171"/>
        <v>#N/A</v>
      </c>
      <c r="AE327" s="324" t="e">
        <f t="shared" ca="1" si="150"/>
        <v>#N/A</v>
      </c>
      <c r="AG327" s="306">
        <f t="shared" ca="1" si="172"/>
        <v>3.9527474156826115</v>
      </c>
      <c r="AH327" s="304">
        <f t="shared" ca="1" si="173"/>
        <v>-5.8228938662566216</v>
      </c>
    </row>
    <row r="328" spans="1:34" x14ac:dyDescent="0.2">
      <c r="A328" s="347">
        <f t="shared" ca="1" si="151"/>
        <v>0.1</v>
      </c>
      <c r="B328" s="304">
        <f t="shared" ca="1" si="152"/>
        <v>28.00000000000011</v>
      </c>
      <c r="D328" s="306">
        <f t="shared" ca="1" si="153"/>
        <v>-0.48635792679511858</v>
      </c>
      <c r="E328" s="307">
        <f t="shared" ca="1" si="154"/>
        <v>-3.9515253734537259</v>
      </c>
      <c r="F328" s="304">
        <f t="shared" ca="1" si="155"/>
        <v>3.9813435935629888</v>
      </c>
      <c r="G328" s="306">
        <f t="shared" ca="1" si="156"/>
        <v>7.5647641341321279</v>
      </c>
      <c r="H328" s="307">
        <f t="shared" ca="1" si="157"/>
        <v>-92.103147484376521</v>
      </c>
      <c r="I328" s="304">
        <f t="shared" ca="1" si="158"/>
        <v>92.413286019564651</v>
      </c>
      <c r="J328" s="306">
        <f t="shared" ca="1" si="159"/>
        <v>347.86797008017061</v>
      </c>
      <c r="K328" s="307">
        <f t="shared" ca="1" si="160"/>
        <v>629.34552740960737</v>
      </c>
      <c r="L328" s="304">
        <f t="shared" ca="1" si="145"/>
        <v>719.08825430413981</v>
      </c>
      <c r="M328" s="306">
        <f t="shared" ca="1" si="161"/>
        <v>-1.4888466605317909</v>
      </c>
      <c r="N328" s="304">
        <f t="shared" ca="1" si="162"/>
        <v>-85.304629990618423</v>
      </c>
      <c r="P328" s="310">
        <f t="shared" ca="1" si="163"/>
        <v>23</v>
      </c>
      <c r="Q328" s="304">
        <f t="shared" ca="1" si="164"/>
        <v>0</v>
      </c>
      <c r="R328" s="306">
        <f t="shared" ca="1" si="165"/>
        <v>0</v>
      </c>
      <c r="S328" s="307">
        <f t="shared" ca="1" si="166"/>
        <v>5.083000000000002</v>
      </c>
      <c r="T328" s="304">
        <f t="shared" ca="1" si="146"/>
        <v>49.86423000000002</v>
      </c>
      <c r="U328" s="311">
        <f t="shared" ca="1" si="147"/>
        <v>0</v>
      </c>
      <c r="V328" s="306">
        <f t="shared" ca="1" si="148"/>
        <v>1.1502571275174549</v>
      </c>
      <c r="W328" s="304">
        <f t="shared" ca="1" si="149"/>
        <v>30.162490470826267</v>
      </c>
      <c r="Y328" s="314" t="str">
        <f t="shared" ca="1" si="167"/>
        <v/>
      </c>
      <c r="Z328" s="315" t="str">
        <f t="shared" ca="1" si="168"/>
        <v/>
      </c>
      <c r="AA328" s="316" t="str">
        <f t="shared" ca="1" si="169"/>
        <v/>
      </c>
      <c r="AC328" s="310">
        <f t="shared" ca="1" si="170"/>
        <v>28.00000000000011</v>
      </c>
      <c r="AD328" s="323">
        <f t="shared" ca="1" si="171"/>
        <v>347.86797008017061</v>
      </c>
      <c r="AE328" s="324" t="e">
        <f t="shared" ca="1" si="150"/>
        <v>#N/A</v>
      </c>
      <c r="AG328" s="306">
        <f t="shared" ca="1" si="172"/>
        <v>3.8977405102111105</v>
      </c>
      <c r="AH328" s="304">
        <f t="shared" ca="1" si="173"/>
        <v>-5.8786281548370587</v>
      </c>
    </row>
    <row r="329" spans="1:34" x14ac:dyDescent="0.2">
      <c r="A329" s="347">
        <f t="shared" ca="1" si="151"/>
        <v>0.1</v>
      </c>
      <c r="B329" s="304">
        <f t="shared" ca="1" si="152"/>
        <v>28.100000000000112</v>
      </c>
      <c r="D329" s="306">
        <f t="shared" ca="1" si="153"/>
        <v>-0.48574469518603264</v>
      </c>
      <c r="E329" s="307">
        <f t="shared" ca="1" si="154"/>
        <v>-3.895920656982212</v>
      </c>
      <c r="F329" s="304">
        <f t="shared" ca="1" si="155"/>
        <v>3.9260852861854749</v>
      </c>
      <c r="G329" s="306">
        <f t="shared" ca="1" si="156"/>
        <v>7.5161896646135249</v>
      </c>
      <c r="H329" s="307">
        <f t="shared" ca="1" si="157"/>
        <v>-92.492739550074745</v>
      </c>
      <c r="I329" s="304">
        <f t="shared" ca="1" si="158"/>
        <v>92.797629153725708</v>
      </c>
      <c r="J329" s="306">
        <f t="shared" ca="1" si="159"/>
        <v>348.6220177701079</v>
      </c>
      <c r="K329" s="307">
        <f t="shared" ca="1" si="160"/>
        <v>620.11573305788477</v>
      </c>
      <c r="L329" s="304">
        <f t="shared" ca="1" si="145"/>
        <v>711.39358561911365</v>
      </c>
      <c r="M329" s="306">
        <f t="shared" ca="1" si="161"/>
        <v>-1.4897120132439869</v>
      </c>
      <c r="N329" s="304">
        <f t="shared" ca="1" si="162"/>
        <v>-85.354211048817447</v>
      </c>
      <c r="P329" s="310">
        <f t="shared" ca="1" si="163"/>
        <v>23</v>
      </c>
      <c r="Q329" s="304">
        <f t="shared" ca="1" si="164"/>
        <v>0</v>
      </c>
      <c r="R329" s="306">
        <f t="shared" ca="1" si="165"/>
        <v>0</v>
      </c>
      <c r="S329" s="307">
        <f t="shared" ca="1" si="166"/>
        <v>5.083000000000002</v>
      </c>
      <c r="T329" s="304">
        <f t="shared" ca="1" si="146"/>
        <v>49.86423000000002</v>
      </c>
      <c r="U329" s="311">
        <f t="shared" ca="1" si="147"/>
        <v>0</v>
      </c>
      <c r="V329" s="306">
        <f t="shared" ca="1" si="148"/>
        <v>1.1513203191650314</v>
      </c>
      <c r="W329" s="304">
        <f t="shared" ca="1" si="149"/>
        <v>30.442013162233049</v>
      </c>
      <c r="Y329" s="314" t="str">
        <f t="shared" ca="1" si="167"/>
        <v/>
      </c>
      <c r="Z329" s="315" t="str">
        <f t="shared" ca="1" si="168"/>
        <v/>
      </c>
      <c r="AA329" s="316" t="str">
        <f t="shared" ca="1" si="169"/>
        <v/>
      </c>
      <c r="AC329" s="310" t="e">
        <f t="shared" ca="1" si="170"/>
        <v>#N/A</v>
      </c>
      <c r="AD329" s="323" t="e">
        <f t="shared" ca="1" si="171"/>
        <v>#N/A</v>
      </c>
      <c r="AE329" s="324" t="e">
        <f t="shared" ca="1" si="150"/>
        <v>#N/A</v>
      </c>
      <c r="AG329" s="306">
        <f t="shared" ca="1" si="172"/>
        <v>3.8430838909221858</v>
      </c>
      <c r="AH329" s="304">
        <f t="shared" ca="1" si="173"/>
        <v>-5.933993797132846</v>
      </c>
    </row>
    <row r="330" spans="1:34" x14ac:dyDescent="0.2">
      <c r="A330" s="347">
        <f t="shared" ca="1" si="151"/>
        <v>0.1</v>
      </c>
      <c r="B330" s="304">
        <f t="shared" ca="1" si="152"/>
        <v>28.200000000000113</v>
      </c>
      <c r="D330" s="306">
        <f t="shared" ca="1" si="153"/>
        <v>-0.48508082726457785</v>
      </c>
      <c r="E330" s="307">
        <f t="shared" ca="1" si="154"/>
        <v>-3.8406915313552776</v>
      </c>
      <c r="F330" s="304">
        <f t="shared" ca="1" si="155"/>
        <v>3.8712032816688708</v>
      </c>
      <c r="G330" s="306">
        <f t="shared" ca="1" si="156"/>
        <v>7.4676815818870672</v>
      </c>
      <c r="H330" s="307">
        <f t="shared" ca="1" si="157"/>
        <v>-92.876808703210273</v>
      </c>
      <c r="I330" s="304">
        <f t="shared" ca="1" si="158"/>
        <v>93.176541377651333</v>
      </c>
      <c r="J330" s="306">
        <f t="shared" ca="1" si="159"/>
        <v>349.37121133243295</v>
      </c>
      <c r="K330" s="307">
        <f t="shared" ca="1" si="160"/>
        <v>610.84725564522057</v>
      </c>
      <c r="L330" s="304">
        <f t="shared" ca="1" si="145"/>
        <v>703.70065584535939</v>
      </c>
      <c r="M330" s="306">
        <f t="shared" ca="1" si="161"/>
        <v>-1.4905647663777246</v>
      </c>
      <c r="N330" s="304">
        <f t="shared" ca="1" si="162"/>
        <v>-85.403070204347173</v>
      </c>
      <c r="P330" s="310">
        <f t="shared" ca="1" si="163"/>
        <v>23</v>
      </c>
      <c r="Q330" s="304">
        <f t="shared" ca="1" si="164"/>
        <v>0</v>
      </c>
      <c r="R330" s="306">
        <f t="shared" ca="1" si="165"/>
        <v>0</v>
      </c>
      <c r="S330" s="307">
        <f t="shared" ca="1" si="166"/>
        <v>5.083000000000002</v>
      </c>
      <c r="T330" s="304">
        <f t="shared" ca="1" si="146"/>
        <v>49.86423000000002</v>
      </c>
      <c r="U330" s="311">
        <f t="shared" ca="1" si="147"/>
        <v>0</v>
      </c>
      <c r="V330" s="306">
        <f t="shared" ca="1" si="148"/>
        <v>1.1523889249787689</v>
      </c>
      <c r="W330" s="304">
        <f t="shared" ca="1" si="149"/>
        <v>30.719609161229926</v>
      </c>
      <c r="Y330" s="314" t="str">
        <f t="shared" ca="1" si="167"/>
        <v/>
      </c>
      <c r="Z330" s="315" t="str">
        <f t="shared" ca="1" si="168"/>
        <v/>
      </c>
      <c r="AA330" s="316" t="str">
        <f t="shared" ca="1" si="169"/>
        <v/>
      </c>
      <c r="AC330" s="310" t="e">
        <f t="shared" ca="1" si="170"/>
        <v>#N/A</v>
      </c>
      <c r="AD330" s="323" t="e">
        <f t="shared" ca="1" si="171"/>
        <v>#N/A</v>
      </c>
      <c r="AE330" s="324" t="e">
        <f t="shared" ca="1" si="150"/>
        <v>#N/A</v>
      </c>
      <c r="AG330" s="306">
        <f t="shared" ca="1" si="172"/>
        <v>3.7887834550061603</v>
      </c>
      <c r="AH330" s="304">
        <f t="shared" ca="1" si="173"/>
        <v>-5.9889854735850951</v>
      </c>
    </row>
    <row r="331" spans="1:34" x14ac:dyDescent="0.2">
      <c r="A331" s="347">
        <f t="shared" ca="1" si="151"/>
        <v>0.1</v>
      </c>
      <c r="B331" s="304">
        <f t="shared" ca="1" si="152"/>
        <v>28.300000000000114</v>
      </c>
      <c r="D331" s="306">
        <f t="shared" ca="1" si="153"/>
        <v>-0.48436726219088366</v>
      </c>
      <c r="E331" s="307">
        <f t="shared" ca="1" si="154"/>
        <v>-3.7858430967764471</v>
      </c>
      <c r="F331" s="304">
        <f t="shared" ca="1" si="155"/>
        <v>3.8167027128258457</v>
      </c>
      <c r="G331" s="306">
        <f t="shared" ca="1" si="156"/>
        <v>7.4192448556679791</v>
      </c>
      <c r="H331" s="307">
        <f t="shared" ca="1" si="157"/>
        <v>-93.255393012887922</v>
      </c>
      <c r="I331" s="304">
        <f t="shared" ca="1" si="158"/>
        <v>93.550058900123318</v>
      </c>
      <c r="J331" s="306">
        <f t="shared" ca="1" si="159"/>
        <v>350.11555765431069</v>
      </c>
      <c r="K331" s="307">
        <f t="shared" ca="1" si="160"/>
        <v>601.54064555941568</v>
      </c>
      <c r="L331" s="304">
        <f t="shared" ca="1" si="145"/>
        <v>696.01153149328456</v>
      </c>
      <c r="M331" s="306">
        <f t="shared" ca="1" si="161"/>
        <v>-1.4914052015105541</v>
      </c>
      <c r="N331" s="304">
        <f t="shared" ca="1" si="162"/>
        <v>-85.451223590412823</v>
      </c>
      <c r="P331" s="310">
        <f t="shared" ca="1" si="163"/>
        <v>23</v>
      </c>
      <c r="Q331" s="304">
        <f t="shared" ca="1" si="164"/>
        <v>0</v>
      </c>
      <c r="R331" s="306">
        <f t="shared" ca="1" si="165"/>
        <v>0</v>
      </c>
      <c r="S331" s="307">
        <f t="shared" ca="1" si="166"/>
        <v>5.083000000000002</v>
      </c>
      <c r="T331" s="304">
        <f t="shared" ca="1" si="146"/>
        <v>49.86423000000002</v>
      </c>
      <c r="U331" s="311">
        <f t="shared" ca="1" si="147"/>
        <v>0</v>
      </c>
      <c r="V331" s="306">
        <f t="shared" ca="1" si="148"/>
        <v>1.1534628947428631</v>
      </c>
      <c r="W331" s="304">
        <f t="shared" ca="1" si="149"/>
        <v>30.995253843091987</v>
      </c>
      <c r="Y331" s="314" t="str">
        <f t="shared" ca="1" si="167"/>
        <v/>
      </c>
      <c r="Z331" s="315" t="str">
        <f t="shared" ca="1" si="168"/>
        <v/>
      </c>
      <c r="AA331" s="316" t="str">
        <f t="shared" ca="1" si="169"/>
        <v/>
      </c>
      <c r="AC331" s="310" t="e">
        <f t="shared" ca="1" si="170"/>
        <v>#N/A</v>
      </c>
      <c r="AD331" s="323" t="e">
        <f t="shared" ca="1" si="171"/>
        <v>#N/A</v>
      </c>
      <c r="AE331" s="324" t="e">
        <f t="shared" ca="1" si="150"/>
        <v>#N/A</v>
      </c>
      <c r="AG331" s="306">
        <f t="shared" ca="1" si="172"/>
        <v>3.7348448381065582</v>
      </c>
      <c r="AH331" s="304">
        <f t="shared" ca="1" si="173"/>
        <v>-6.043598103724162</v>
      </c>
    </row>
    <row r="332" spans="1:34" x14ac:dyDescent="0.2">
      <c r="A332" s="347">
        <f t="shared" ca="1" si="151"/>
        <v>0.1</v>
      </c>
      <c r="B332" s="304">
        <f t="shared" ca="1" si="152"/>
        <v>28.400000000000116</v>
      </c>
      <c r="D332" s="306">
        <f t="shared" ca="1" si="153"/>
        <v>-0.48360493801679189</v>
      </c>
      <c r="E332" s="307">
        <f t="shared" ca="1" si="154"/>
        <v>-3.7313802165761212</v>
      </c>
      <c r="F332" s="304">
        <f t="shared" ca="1" si="155"/>
        <v>3.7625884782593335</v>
      </c>
      <c r="G332" s="306">
        <f t="shared" ca="1" si="156"/>
        <v>7.3708843618662998</v>
      </c>
      <c r="H332" s="307">
        <f t="shared" ca="1" si="157"/>
        <v>-93.628531034545531</v>
      </c>
      <c r="I332" s="304">
        <f t="shared" ca="1" si="158"/>
        <v>93.918218466721669</v>
      </c>
      <c r="J332" s="306">
        <f t="shared" ca="1" si="159"/>
        <v>350.85506411518742</v>
      </c>
      <c r="K332" s="307">
        <f t="shared" ca="1" si="160"/>
        <v>592.196449357044</v>
      </c>
      <c r="L332" s="304">
        <f t="shared" ca="1" si="145"/>
        <v>688.32834508420638</v>
      </c>
      <c r="M332" s="306">
        <f t="shared" ca="1" si="161"/>
        <v>-1.4922335915154041</v>
      </c>
      <c r="N332" s="304">
        <f t="shared" ca="1" si="162"/>
        <v>-85.498686841481543</v>
      </c>
      <c r="P332" s="310">
        <f t="shared" ca="1" si="163"/>
        <v>23</v>
      </c>
      <c r="Q332" s="304">
        <f t="shared" ca="1" si="164"/>
        <v>0</v>
      </c>
      <c r="R332" s="306">
        <f t="shared" ca="1" si="165"/>
        <v>0</v>
      </c>
      <c r="S332" s="307">
        <f t="shared" ca="1" si="166"/>
        <v>5.083000000000002</v>
      </c>
      <c r="T332" s="304">
        <f t="shared" ca="1" si="146"/>
        <v>49.86423000000002</v>
      </c>
      <c r="U332" s="311">
        <f t="shared" ca="1" si="147"/>
        <v>0</v>
      </c>
      <c r="V332" s="306">
        <f t="shared" ca="1" si="148"/>
        <v>1.1545421785387029</v>
      </c>
      <c r="W332" s="304">
        <f t="shared" ca="1" si="149"/>
        <v>31.268923766007379</v>
      </c>
      <c r="Y332" s="314" t="str">
        <f t="shared" ca="1" si="167"/>
        <v/>
      </c>
      <c r="Z332" s="315" t="str">
        <f t="shared" ca="1" si="168"/>
        <v/>
      </c>
      <c r="AA332" s="316" t="str">
        <f t="shared" ca="1" si="169"/>
        <v/>
      </c>
      <c r="AC332" s="310" t="e">
        <f t="shared" ca="1" si="170"/>
        <v>#N/A</v>
      </c>
      <c r="AD332" s="323" t="e">
        <f t="shared" ca="1" si="171"/>
        <v>#N/A</v>
      </c>
      <c r="AE332" s="324" t="e">
        <f t="shared" ca="1" si="150"/>
        <v>#N/A</v>
      </c>
      <c r="AG332" s="306">
        <f t="shared" ca="1" si="172"/>
        <v>3.6812734185067457</v>
      </c>
      <c r="AH332" s="304">
        <f t="shared" ca="1" si="173"/>
        <v>-6.0978268430241931</v>
      </c>
    </row>
    <row r="333" spans="1:34" x14ac:dyDescent="0.2">
      <c r="A333" s="347">
        <f t="shared" ca="1" si="151"/>
        <v>0.1</v>
      </c>
      <c r="B333" s="304">
        <f t="shared" ca="1" si="152"/>
        <v>28.500000000000117</v>
      </c>
      <c r="D333" s="306">
        <f t="shared" ca="1" si="153"/>
        <v>-0.48279479122656993</v>
      </c>
      <c r="E333" s="307">
        <f t="shared" ca="1" si="154"/>
        <v>-3.677307520446794</v>
      </c>
      <c r="F333" s="304">
        <f t="shared" ca="1" si="155"/>
        <v>3.7088652456472526</v>
      </c>
      <c r="G333" s="306">
        <f t="shared" ca="1" si="156"/>
        <v>7.3226048827436427</v>
      </c>
      <c r="H333" s="307">
        <f t="shared" ca="1" si="157"/>
        <v>-93.99626178659021</v>
      </c>
      <c r="I333" s="304">
        <f t="shared" ca="1" si="158"/>
        <v>94.281057334556763</v>
      </c>
      <c r="J333" s="306">
        <f t="shared" ca="1" si="159"/>
        <v>351.5897385774179</v>
      </c>
      <c r="K333" s="307">
        <f t="shared" ca="1" si="160"/>
        <v>582.81520971598718</v>
      </c>
      <c r="L333" s="304">
        <f t="shared" ca="1" si="145"/>
        <v>680.65329863979002</v>
      </c>
      <c r="M333" s="306">
        <f t="shared" ca="1" si="161"/>
        <v>-1.4930502008937157</v>
      </c>
      <c r="N333" s="304">
        <f t="shared" ca="1" si="162"/>
        <v>-85.545475112369601</v>
      </c>
      <c r="P333" s="310">
        <f t="shared" ca="1" si="163"/>
        <v>23</v>
      </c>
      <c r="Q333" s="304">
        <f t="shared" ca="1" si="164"/>
        <v>0</v>
      </c>
      <c r="R333" s="306">
        <f t="shared" ca="1" si="165"/>
        <v>0</v>
      </c>
      <c r="S333" s="307">
        <f t="shared" ca="1" si="166"/>
        <v>5.083000000000002</v>
      </c>
      <c r="T333" s="304">
        <f t="shared" ca="1" si="146"/>
        <v>49.86423000000002</v>
      </c>
      <c r="U333" s="311">
        <f t="shared" ca="1" si="147"/>
        <v>0</v>
      </c>
      <c r="V333" s="306">
        <f t="shared" ca="1" si="148"/>
        <v>1.1556267267496947</v>
      </c>
      <c r="W333" s="304">
        <f t="shared" ca="1" si="149"/>
        <v>31.540596654315113</v>
      </c>
      <c r="Y333" s="314" t="str">
        <f t="shared" ca="1" si="167"/>
        <v/>
      </c>
      <c r="Z333" s="315" t="str">
        <f t="shared" ca="1" si="168"/>
        <v/>
      </c>
      <c r="AA333" s="316" t="str">
        <f t="shared" ca="1" si="169"/>
        <v/>
      </c>
      <c r="AC333" s="310" t="e">
        <f t="shared" ca="1" si="170"/>
        <v>#N/A</v>
      </c>
      <c r="AD333" s="323" t="e">
        <f t="shared" ca="1" si="171"/>
        <v>#N/A</v>
      </c>
      <c r="AE333" s="324" t="e">
        <f t="shared" ca="1" si="150"/>
        <v>#N/A</v>
      </c>
      <c r="AG333" s="306">
        <f t="shared" ca="1" si="172"/>
        <v>3.6280743213396249</v>
      </c>
      <c r="AH333" s="304">
        <f t="shared" ca="1" si="173"/>
        <v>-6.1516670796788055</v>
      </c>
    </row>
    <row r="334" spans="1:34" x14ac:dyDescent="0.2">
      <c r="A334" s="347">
        <f t="shared" ca="1" si="151"/>
        <v>0.1</v>
      </c>
      <c r="B334" s="304">
        <f t="shared" ca="1" si="152"/>
        <v>28.600000000000119</v>
      </c>
      <c r="D334" s="306">
        <f t="shared" ca="1" si="153"/>
        <v>-0.48193775629191021</v>
      </c>
      <c r="E334" s="307">
        <f t="shared" ca="1" si="154"/>
        <v>-3.6236294077520839</v>
      </c>
      <c r="F334" s="304">
        <f t="shared" ca="1" si="155"/>
        <v>3.6555374551036128</v>
      </c>
      <c r="G334" s="306">
        <f t="shared" ca="1" si="156"/>
        <v>7.2744111071144513</v>
      </c>
      <c r="H334" s="307">
        <f t="shared" ca="1" si="157"/>
        <v>-94.358624727365424</v>
      </c>
      <c r="I334" s="304">
        <f t="shared" ca="1" si="158"/>
        <v>94.638613247421844</v>
      </c>
      <c r="J334" s="306">
        <f t="shared" ca="1" si="159"/>
        <v>352.31958937691081</v>
      </c>
      <c r="K334" s="307">
        <f t="shared" ca="1" si="160"/>
        <v>573.39746539028943</v>
      </c>
      <c r="L334" s="304">
        <f t="shared" ca="1" si="145"/>
        <v>672.98866734494368</v>
      </c>
      <c r="M334" s="306">
        <f t="shared" ca="1" si="161"/>
        <v>-1.4938552860935037</v>
      </c>
      <c r="N334" s="304">
        <f t="shared" ca="1" si="162"/>
        <v>-85.591603096465903</v>
      </c>
      <c r="P334" s="310">
        <f t="shared" ca="1" si="163"/>
        <v>23</v>
      </c>
      <c r="Q334" s="304">
        <f t="shared" ca="1" si="164"/>
        <v>0</v>
      </c>
      <c r="R334" s="306">
        <f t="shared" ca="1" si="165"/>
        <v>0</v>
      </c>
      <c r="S334" s="307">
        <f t="shared" ca="1" si="166"/>
        <v>5.083000000000002</v>
      </c>
      <c r="T334" s="304">
        <f t="shared" ca="1" si="146"/>
        <v>49.86423000000002</v>
      </c>
      <c r="U334" s="311">
        <f t="shared" ca="1" si="147"/>
        <v>0</v>
      </c>
      <c r="V334" s="306">
        <f t="shared" ca="1" si="148"/>
        <v>1.1567164900658982</v>
      </c>
      <c r="W334" s="304">
        <f t="shared" ca="1" si="149"/>
        <v>31.810251381396593</v>
      </c>
      <c r="Y334" s="314" t="str">
        <f t="shared" ca="1" si="167"/>
        <v/>
      </c>
      <c r="Z334" s="315" t="str">
        <f t="shared" ca="1" si="168"/>
        <v/>
      </c>
      <c r="AA334" s="316" t="str">
        <f t="shared" ca="1" si="169"/>
        <v/>
      </c>
      <c r="AC334" s="310" t="e">
        <f t="shared" ca="1" si="170"/>
        <v>#N/A</v>
      </c>
      <c r="AD334" s="323" t="e">
        <f t="shared" ca="1" si="171"/>
        <v>#N/A</v>
      </c>
      <c r="AE334" s="324" t="e">
        <f t="shared" ca="1" si="150"/>
        <v>#N/A</v>
      </c>
      <c r="AG334" s="306">
        <f t="shared" ca="1" si="172"/>
        <v>3.5752524228183535</v>
      </c>
      <c r="AH334" s="304">
        <f t="shared" ca="1" si="173"/>
        <v>-6.2051144313033841</v>
      </c>
    </row>
    <row r="335" spans="1:34" x14ac:dyDescent="0.2">
      <c r="A335" s="347">
        <f t="shared" ca="1" si="151"/>
        <v>0.1</v>
      </c>
      <c r="B335" s="304">
        <f t="shared" ca="1" si="152"/>
        <v>28.70000000000012</v>
      </c>
      <c r="D335" s="306">
        <f t="shared" ca="1" si="153"/>
        <v>-0.48103476524117067</v>
      </c>
      <c r="E335" s="307">
        <f t="shared" ca="1" si="154"/>
        <v>-3.5703500509042909</v>
      </c>
      <c r="F335" s="304">
        <f t="shared" ca="1" si="155"/>
        <v>3.6026093226108906</v>
      </c>
      <c r="G335" s="306">
        <f t="shared" ca="1" si="156"/>
        <v>7.226307630590334</v>
      </c>
      <c r="H335" s="307">
        <f t="shared" ca="1" si="157"/>
        <v>-94.715659732455848</v>
      </c>
      <c r="I335" s="304">
        <f t="shared" ca="1" si="158"/>
        <v>94.990924411368297</v>
      </c>
      <c r="J335" s="306">
        <f t="shared" ca="1" si="159"/>
        <v>353.04462531379608</v>
      </c>
      <c r="K335" s="307">
        <f t="shared" ca="1" si="160"/>
        <v>563.94375116729839</v>
      </c>
      <c r="L335" s="304">
        <f t="shared" ca="1" si="145"/>
        <v>665.33680338878173</v>
      </c>
      <c r="M335" s="306">
        <f t="shared" ca="1" si="161"/>
        <v>-1.4946490958131369</v>
      </c>
      <c r="N335" s="304">
        <f t="shared" ca="1" si="162"/>
        <v>-85.637085043137347</v>
      </c>
      <c r="P335" s="310">
        <f t="shared" ca="1" si="163"/>
        <v>23</v>
      </c>
      <c r="Q335" s="304">
        <f t="shared" ca="1" si="164"/>
        <v>0</v>
      </c>
      <c r="R335" s="306">
        <f t="shared" ca="1" si="165"/>
        <v>0</v>
      </c>
      <c r="S335" s="307">
        <f t="shared" ca="1" si="166"/>
        <v>5.083000000000002</v>
      </c>
      <c r="T335" s="304">
        <f t="shared" ca="1" si="146"/>
        <v>49.86423000000002</v>
      </c>
      <c r="U335" s="311">
        <f t="shared" ca="1" si="147"/>
        <v>0</v>
      </c>
      <c r="V335" s="306">
        <f t="shared" ca="1" si="148"/>
        <v>1.1578114194884699</v>
      </c>
      <c r="W335" s="304">
        <f t="shared" ca="1" si="149"/>
        <v>32.077867952247956</v>
      </c>
      <c r="Y335" s="314" t="str">
        <f t="shared" ca="1" si="167"/>
        <v/>
      </c>
      <c r="Z335" s="315" t="str">
        <f t="shared" ca="1" si="168"/>
        <v/>
      </c>
      <c r="AA335" s="316" t="str">
        <f t="shared" ca="1" si="169"/>
        <v/>
      </c>
      <c r="AC335" s="310" t="e">
        <f t="shared" ca="1" si="170"/>
        <v>#N/A</v>
      </c>
      <c r="AD335" s="323" t="e">
        <f t="shared" ca="1" si="171"/>
        <v>#N/A</v>
      </c>
      <c r="AE335" s="324" t="e">
        <f t="shared" ca="1" si="150"/>
        <v>#N/A</v>
      </c>
      <c r="AG335" s="306">
        <f t="shared" ca="1" si="172"/>
        <v>3.5228123544858869</v>
      </c>
      <c r="AH335" s="304">
        <f t="shared" ca="1" si="173"/>
        <v>-6.2581647415692663</v>
      </c>
    </row>
    <row r="336" spans="1:34" x14ac:dyDescent="0.2">
      <c r="A336" s="347">
        <f t="shared" ca="1" si="151"/>
        <v>0.1</v>
      </c>
      <c r="B336" s="304">
        <f t="shared" ca="1" si="152"/>
        <v>28.800000000000122</v>
      </c>
      <c r="D336" s="306">
        <f t="shared" ca="1" si="153"/>
        <v>-0.48008674724276257</v>
      </c>
      <c r="E336" s="307">
        <f t="shared" ca="1" si="154"/>
        <v>-3.5174733988051434</v>
      </c>
      <c r="F336" s="304">
        <f t="shared" ca="1" si="155"/>
        <v>3.5500848435185239</v>
      </c>
      <c r="G336" s="306">
        <f t="shared" ca="1" si="156"/>
        <v>7.1782989558660582</v>
      </c>
      <c r="H336" s="307">
        <f t="shared" ca="1" si="157"/>
        <v>-95.067407072336366</v>
      </c>
      <c r="I336" s="304">
        <f t="shared" ca="1" si="158"/>
        <v>95.338029470705436</v>
      </c>
      <c r="J336" s="306">
        <f t="shared" ca="1" si="159"/>
        <v>353.76485564311889</v>
      </c>
      <c r="K336" s="307">
        <f t="shared" ca="1" si="160"/>
        <v>554.45459782705882</v>
      </c>
      <c r="L336" s="304">
        <f t="shared" ca="1" si="145"/>
        <v>657.7001399876408</v>
      </c>
      <c r="M336" s="306">
        <f t="shared" ca="1" si="161"/>
        <v>-1.4954318712915735</v>
      </c>
      <c r="N336" s="304">
        <f t="shared" ca="1" si="162"/>
        <v>-85.681934774358098</v>
      </c>
      <c r="P336" s="310">
        <f t="shared" ca="1" si="163"/>
        <v>23</v>
      </c>
      <c r="Q336" s="304">
        <f t="shared" ca="1" si="164"/>
        <v>0</v>
      </c>
      <c r="R336" s="306">
        <f t="shared" ca="1" si="165"/>
        <v>0</v>
      </c>
      <c r="S336" s="307">
        <f t="shared" ca="1" si="166"/>
        <v>5.083000000000002</v>
      </c>
      <c r="T336" s="304">
        <f t="shared" ca="1" si="146"/>
        <v>49.86423000000002</v>
      </c>
      <c r="U336" s="311">
        <f t="shared" ca="1" si="147"/>
        <v>0</v>
      </c>
      <c r="V336" s="306">
        <f t="shared" ca="1" si="148"/>
        <v>1.1589114663339255</v>
      </c>
      <c r="W336" s="304">
        <f t="shared" ca="1" si="149"/>
        <v>32.343427485759022</v>
      </c>
      <c r="Y336" s="314" t="str">
        <f t="shared" ca="1" si="167"/>
        <v/>
      </c>
      <c r="Z336" s="315" t="str">
        <f t="shared" ca="1" si="168"/>
        <v/>
      </c>
      <c r="AA336" s="316" t="str">
        <f t="shared" ca="1" si="169"/>
        <v/>
      </c>
      <c r="AC336" s="310" t="e">
        <f t="shared" ca="1" si="170"/>
        <v>#N/A</v>
      </c>
      <c r="AD336" s="323" t="e">
        <f t="shared" ca="1" si="171"/>
        <v>#N/A</v>
      </c>
      <c r="AE336" s="324" t="e">
        <f t="shared" ca="1" si="150"/>
        <v>#N/A</v>
      </c>
      <c r="AG336" s="306">
        <f t="shared" ca="1" si="172"/>
        <v>3.4707585074810652</v>
      </c>
      <c r="AH336" s="304">
        <f t="shared" ca="1" si="173"/>
        <v>-6.310814076775122</v>
      </c>
    </row>
    <row r="337" spans="1:34" x14ac:dyDescent="0.2">
      <c r="A337" s="347">
        <f t="shared" ca="1" si="151"/>
        <v>0.1</v>
      </c>
      <c r="B337" s="304">
        <f t="shared" ca="1" si="152"/>
        <v>28.900000000000123</v>
      </c>
      <c r="D337" s="306">
        <f t="shared" ca="1" si="153"/>
        <v>-0.47909462820259413</v>
      </c>
      <c r="E337" s="307">
        <f t="shared" ca="1" si="154"/>
        <v>-3.4650031803446177</v>
      </c>
      <c r="F337" s="304">
        <f t="shared" ca="1" si="155"/>
        <v>3.4979677961026026</v>
      </c>
      <c r="G337" s="306">
        <f t="shared" ca="1" si="156"/>
        <v>7.1303894930457989</v>
      </c>
      <c r="H337" s="307">
        <f t="shared" ca="1" si="157"/>
        <v>-95.413907390370824</v>
      </c>
      <c r="I337" s="304">
        <f t="shared" ca="1" si="158"/>
        <v>95.679967484425902</v>
      </c>
      <c r="J337" s="306">
        <f t="shared" ca="1" si="159"/>
        <v>354.48029006556447</v>
      </c>
      <c r="K337" s="307">
        <f t="shared" ca="1" si="160"/>
        <v>544.9305321039235</v>
      </c>
      <c r="L337" s="304">
        <f t="shared" ca="1" si="145"/>
        <v>650.08119559331351</v>
      </c>
      <c r="M337" s="306">
        <f t="shared" ca="1" si="161"/>
        <v>-1.4962038465857512</v>
      </c>
      <c r="N337" s="304">
        <f t="shared" ca="1" si="162"/>
        <v>-85.726165700602849</v>
      </c>
      <c r="P337" s="310">
        <f t="shared" ca="1" si="163"/>
        <v>23</v>
      </c>
      <c r="Q337" s="304">
        <f t="shared" ca="1" si="164"/>
        <v>0</v>
      </c>
      <c r="R337" s="306">
        <f t="shared" ca="1" si="165"/>
        <v>0</v>
      </c>
      <c r="S337" s="307">
        <f t="shared" ca="1" si="166"/>
        <v>5.083000000000002</v>
      </c>
      <c r="T337" s="304">
        <f t="shared" ca="1" si="146"/>
        <v>49.86423000000002</v>
      </c>
      <c r="U337" s="311">
        <f t="shared" ca="1" si="147"/>
        <v>0</v>
      </c>
      <c r="V337" s="306">
        <f t="shared" ca="1" si="148"/>
        <v>1.1600165822382125</v>
      </c>
      <c r="W337" s="304">
        <f t="shared" ca="1" si="149"/>
        <v>32.606912196723897</v>
      </c>
      <c r="Y337" s="314" t="str">
        <f t="shared" ca="1" si="167"/>
        <v/>
      </c>
      <c r="Z337" s="315" t="str">
        <f t="shared" ca="1" si="168"/>
        <v/>
      </c>
      <c r="AA337" s="316" t="str">
        <f t="shared" ca="1" si="169"/>
        <v/>
      </c>
      <c r="AC337" s="310" t="e">
        <f t="shared" ca="1" si="170"/>
        <v>#N/A</v>
      </c>
      <c r="AD337" s="323" t="e">
        <f t="shared" ca="1" si="171"/>
        <v>#N/A</v>
      </c>
      <c r="AE337" s="324" t="e">
        <f t="shared" ca="1" si="150"/>
        <v>#N/A</v>
      </c>
      <c r="AG337" s="306">
        <f t="shared" ca="1" si="172"/>
        <v>3.4190950368188071</v>
      </c>
      <c r="AH337" s="304">
        <f t="shared" ca="1" si="173"/>
        <v>-6.3630587223606154</v>
      </c>
    </row>
    <row r="338" spans="1:34" x14ac:dyDescent="0.2">
      <c r="A338" s="347">
        <f t="shared" ca="1" si="151"/>
        <v>0.1</v>
      </c>
      <c r="B338" s="304">
        <f t="shared" ca="1" si="152"/>
        <v>29.000000000000124</v>
      </c>
      <c r="D338" s="306">
        <f t="shared" ca="1" si="153"/>
        <v>-0.4780593303754615</v>
      </c>
      <c r="E338" s="307">
        <f t="shared" ca="1" si="154"/>
        <v>-3.4129429079528668</v>
      </c>
      <c r="F338" s="304">
        <f t="shared" ca="1" si="155"/>
        <v>3.4462617451819884</v>
      </c>
      <c r="G338" s="306">
        <f t="shared" ca="1" si="156"/>
        <v>7.0825835600082527</v>
      </c>
      <c r="H338" s="307">
        <f t="shared" ca="1" si="157"/>
        <v>-95.755201681166113</v>
      </c>
      <c r="I338" s="304">
        <f t="shared" ca="1" si="158"/>
        <v>96.016777903058667</v>
      </c>
      <c r="J338" s="306">
        <f t="shared" ca="1" si="159"/>
        <v>355.19093871821718</v>
      </c>
      <c r="K338" s="307">
        <f t="shared" ca="1" si="160"/>
        <v>535.37207665034668</v>
      </c>
      <c r="L338" s="304">
        <f t="shared" ca="1" si="145"/>
        <v>642.48257828865133</v>
      </c>
      <c r="M338" s="306">
        <f t="shared" ca="1" si="161"/>
        <v>-1.4969652488357865</v>
      </c>
      <c r="N338" s="304">
        <f t="shared" ca="1" si="162"/>
        <v>-85.769790836041636</v>
      </c>
      <c r="P338" s="310">
        <f t="shared" ca="1" si="163"/>
        <v>23</v>
      </c>
      <c r="Q338" s="304">
        <f t="shared" ca="1" si="164"/>
        <v>0</v>
      </c>
      <c r="R338" s="306">
        <f t="shared" ca="1" si="165"/>
        <v>0</v>
      </c>
      <c r="S338" s="307">
        <f t="shared" ca="1" si="166"/>
        <v>5.083000000000002</v>
      </c>
      <c r="T338" s="304">
        <f t="shared" ca="1" si="146"/>
        <v>49.86423000000002</v>
      </c>
      <c r="U338" s="311">
        <f t="shared" ca="1" si="147"/>
        <v>0</v>
      </c>
      <c r="V338" s="306">
        <f t="shared" ca="1" si="148"/>
        <v>1.1611267191606056</v>
      </c>
      <c r="W338" s="304">
        <f t="shared" ca="1" si="149"/>
        <v>32.868305377608785</v>
      </c>
      <c r="Y338" s="314" t="str">
        <f t="shared" ca="1" si="167"/>
        <v/>
      </c>
      <c r="Z338" s="315" t="str">
        <f t="shared" ca="1" si="168"/>
        <v/>
      </c>
      <c r="AA338" s="316" t="str">
        <f t="shared" ca="1" si="169"/>
        <v/>
      </c>
      <c r="AC338" s="310">
        <f t="shared" ca="1" si="170"/>
        <v>29.000000000000124</v>
      </c>
      <c r="AD338" s="323">
        <f t="shared" ca="1" si="171"/>
        <v>355.19093871821718</v>
      </c>
      <c r="AE338" s="324" t="e">
        <f t="shared" ca="1" si="150"/>
        <v>#N/A</v>
      </c>
      <c r="AG338" s="306">
        <f t="shared" ca="1" si="172"/>
        <v>3.3678258656821427</v>
      </c>
      <c r="AH338" s="304">
        <f t="shared" ca="1" si="173"/>
        <v>-6.4148951793672797</v>
      </c>
    </row>
    <row r="339" spans="1:34" x14ac:dyDescent="0.2">
      <c r="A339" s="347">
        <f t="shared" ca="1" si="151"/>
        <v>0.1</v>
      </c>
      <c r="B339" s="304">
        <f t="shared" ca="1" si="152"/>
        <v>29.100000000000126</v>
      </c>
      <c r="D339" s="306">
        <f t="shared" ca="1" si="153"/>
        <v>-0.47698177199027436</v>
      </c>
      <c r="E339" s="307">
        <f t="shared" ca="1" si="154"/>
        <v>-3.3612958812002312</v>
      </c>
      <c r="F339" s="304">
        <f t="shared" ca="1" si="155"/>
        <v>3.3949700457860628</v>
      </c>
      <c r="G339" s="306">
        <f t="shared" ca="1" si="156"/>
        <v>7.0348853828092253</v>
      </c>
      <c r="H339" s="307">
        <f t="shared" ca="1" si="157"/>
        <v>-96.09133126928613</v>
      </c>
      <c r="I339" s="304">
        <f t="shared" ca="1" si="158"/>
        <v>96.348500545950117</v>
      </c>
      <c r="J339" s="306">
        <f t="shared" ca="1" si="159"/>
        <v>355.89681216535803</v>
      </c>
      <c r="K339" s="307">
        <f t="shared" ca="1" si="160"/>
        <v>525.77975000282413</v>
      </c>
      <c r="L339" s="304">
        <f t="shared" ca="1" si="145"/>
        <v>634.90699037142156</v>
      </c>
      <c r="M339" s="306">
        <f t="shared" ca="1" si="161"/>
        <v>-1.4977162985186019</v>
      </c>
      <c r="N339" s="304">
        <f t="shared" ca="1" si="162"/>
        <v>-85.812822813071605</v>
      </c>
      <c r="P339" s="310">
        <f t="shared" ca="1" si="163"/>
        <v>23</v>
      </c>
      <c r="Q339" s="304">
        <f t="shared" ca="1" si="164"/>
        <v>0</v>
      </c>
      <c r="R339" s="306">
        <f t="shared" ca="1" si="165"/>
        <v>0</v>
      </c>
      <c r="S339" s="307">
        <f t="shared" ca="1" si="166"/>
        <v>5.083000000000002</v>
      </c>
      <c r="T339" s="304">
        <f t="shared" ca="1" si="146"/>
        <v>49.86423000000002</v>
      </c>
      <c r="U339" s="311">
        <f t="shared" ca="1" si="147"/>
        <v>0</v>
      </c>
      <c r="V339" s="306">
        <f t="shared" ca="1" si="148"/>
        <v>1.1622418293874199</v>
      </c>
      <c r="W339" s="304">
        <f t="shared" ca="1" si="149"/>
        <v>33.127591380100583</v>
      </c>
      <c r="Y339" s="314" t="str">
        <f t="shared" ca="1" si="167"/>
        <v/>
      </c>
      <c r="Z339" s="315" t="str">
        <f t="shared" ca="1" si="168"/>
        <v/>
      </c>
      <c r="AA339" s="316" t="str">
        <f t="shared" ca="1" si="169"/>
        <v/>
      </c>
      <c r="AC339" s="310" t="e">
        <f t="shared" ca="1" si="170"/>
        <v>#N/A</v>
      </c>
      <c r="AD339" s="323" t="e">
        <f t="shared" ca="1" si="171"/>
        <v>#N/A</v>
      </c>
      <c r="AE339" s="324" t="e">
        <f t="shared" ca="1" si="150"/>
        <v>#N/A</v>
      </c>
      <c r="AG339" s="306">
        <f t="shared" ca="1" si="172"/>
        <v>3.316954689723385</v>
      </c>
      <c r="AH339" s="304">
        <f t="shared" ca="1" si="173"/>
        <v>-6.4663201608516179</v>
      </c>
    </row>
    <row r="340" spans="1:34" x14ac:dyDescent="0.2">
      <c r="A340" s="347">
        <f t="shared" ca="1" si="151"/>
        <v>0.1</v>
      </c>
      <c r="B340" s="304">
        <f t="shared" ca="1" si="152"/>
        <v>29.200000000000127</v>
      </c>
      <c r="D340" s="306">
        <f t="shared" ca="1" si="153"/>
        <v>-0.47586286688898827</v>
      </c>
      <c r="E340" s="307">
        <f t="shared" ca="1" si="154"/>
        <v>-3.3100651904406391</v>
      </c>
      <c r="F340" s="304">
        <f t="shared" ca="1" si="155"/>
        <v>3.3440958468696182</v>
      </c>
      <c r="G340" s="306">
        <f t="shared" ca="1" si="156"/>
        <v>6.9872990961203261</v>
      </c>
      <c r="H340" s="307">
        <f t="shared" ca="1" si="157"/>
        <v>-96.422337788330196</v>
      </c>
      <c r="I340" s="304">
        <f t="shared" ca="1" si="158"/>
        <v>96.675175578974219</v>
      </c>
      <c r="J340" s="306">
        <f t="shared" ca="1" si="159"/>
        <v>356.59792138930453</v>
      </c>
      <c r="K340" s="307">
        <f t="shared" ca="1" si="160"/>
        <v>516.15406654994331</v>
      </c>
      <c r="L340" s="304">
        <f t="shared" ca="1" si="145"/>
        <v>627.35723312576533</v>
      </c>
      <c r="M340" s="306">
        <f t="shared" ca="1" si="161"/>
        <v>-1.4984572096905642</v>
      </c>
      <c r="N340" s="304">
        <f t="shared" ca="1" si="162"/>
        <v>-85.855273896219131</v>
      </c>
      <c r="P340" s="310">
        <f t="shared" ca="1" si="163"/>
        <v>23</v>
      </c>
      <c r="Q340" s="304">
        <f t="shared" ca="1" si="164"/>
        <v>0</v>
      </c>
      <c r="R340" s="306">
        <f t="shared" ca="1" si="165"/>
        <v>0</v>
      </c>
      <c r="S340" s="307">
        <f t="shared" ca="1" si="166"/>
        <v>5.083000000000002</v>
      </c>
      <c r="T340" s="304">
        <f t="shared" ca="1" si="146"/>
        <v>49.86423000000002</v>
      </c>
      <c r="U340" s="311">
        <f t="shared" ca="1" si="147"/>
        <v>0</v>
      </c>
      <c r="V340" s="306">
        <f t="shared" ca="1" si="148"/>
        <v>1.1633618655355511</v>
      </c>
      <c r="W340" s="304">
        <f t="shared" ca="1" si="149"/>
        <v>33.384755596460266</v>
      </c>
      <c r="Y340" s="314" t="str">
        <f t="shared" ca="1" si="167"/>
        <v/>
      </c>
      <c r="Z340" s="315" t="str">
        <f t="shared" ca="1" si="168"/>
        <v/>
      </c>
      <c r="AA340" s="316" t="str">
        <f t="shared" ca="1" si="169"/>
        <v/>
      </c>
      <c r="AC340" s="310" t="e">
        <f t="shared" ca="1" si="170"/>
        <v>#N/A</v>
      </c>
      <c r="AD340" s="323" t="e">
        <f t="shared" ca="1" si="171"/>
        <v>#N/A</v>
      </c>
      <c r="AE340" s="324" t="e">
        <f t="shared" ca="1" si="150"/>
        <v>#N/A</v>
      </c>
      <c r="AG340" s="306">
        <f t="shared" ca="1" si="172"/>
        <v>3.2664849813720735</v>
      </c>
      <c r="AH340" s="304">
        <f t="shared" ca="1" si="173"/>
        <v>-6.5173305882550796</v>
      </c>
    </row>
    <row r="341" spans="1:34" x14ac:dyDescent="0.2">
      <c r="A341" s="347">
        <f t="shared" ca="1" si="151"/>
        <v>0.1</v>
      </c>
      <c r="B341" s="304">
        <f t="shared" ca="1" si="152"/>
        <v>29.300000000000129</v>
      </c>
      <c r="D341" s="306">
        <f t="shared" ca="1" si="153"/>
        <v>-0.4747035241791035</v>
      </c>
      <c r="E341" s="307">
        <f t="shared" ca="1" si="154"/>
        <v>-3.2592537204936622</v>
      </c>
      <c r="F341" s="304">
        <f t="shared" ca="1" si="155"/>
        <v>3.2936420950704162</v>
      </c>
      <c r="G341" s="306">
        <f t="shared" ca="1" si="156"/>
        <v>6.9398287437024155</v>
      </c>
      <c r="H341" s="307">
        <f t="shared" ca="1" si="157"/>
        <v>-96.748263160379565</v>
      </c>
      <c r="I341" s="304">
        <f t="shared" ca="1" si="158"/>
        <v>96.996843492672355</v>
      </c>
      <c r="J341" s="306">
        <f t="shared" ca="1" si="159"/>
        <v>357.29427778129565</v>
      </c>
      <c r="K341" s="307">
        <f t="shared" ca="1" si="160"/>
        <v>506.49553650250783</v>
      </c>
      <c r="L341" s="304">
        <f t="shared" ca="1" si="145"/>
        <v>619.83621177874147</v>
      </c>
      <c r="M341" s="306">
        <f t="shared" ca="1" si="161"/>
        <v>-1.4991881902196835</v>
      </c>
      <c r="N341" s="304">
        <f t="shared" ca="1" si="162"/>
        <v>-85.89715599544391</v>
      </c>
      <c r="P341" s="310">
        <f t="shared" ca="1" si="163"/>
        <v>23</v>
      </c>
      <c r="Q341" s="304">
        <f t="shared" ca="1" si="164"/>
        <v>0</v>
      </c>
      <c r="R341" s="306">
        <f t="shared" ca="1" si="165"/>
        <v>0</v>
      </c>
      <c r="S341" s="307">
        <f t="shared" ca="1" si="166"/>
        <v>5.083000000000002</v>
      </c>
      <c r="T341" s="304">
        <f t="shared" ca="1" si="146"/>
        <v>49.86423000000002</v>
      </c>
      <c r="U341" s="311">
        <f t="shared" ca="1" si="147"/>
        <v>0</v>
      </c>
      <c r="V341" s="306">
        <f t="shared" ca="1" si="148"/>
        <v>1.1644867805558361</v>
      </c>
      <c r="W341" s="304">
        <f t="shared" ca="1" si="149"/>
        <v>33.639784440703785</v>
      </c>
      <c r="Y341" s="314" t="str">
        <f t="shared" ca="1" si="167"/>
        <v/>
      </c>
      <c r="Z341" s="315" t="str">
        <f t="shared" ca="1" si="168"/>
        <v/>
      </c>
      <c r="AA341" s="316" t="str">
        <f t="shared" ca="1" si="169"/>
        <v/>
      </c>
      <c r="AC341" s="310" t="e">
        <f t="shared" ca="1" si="170"/>
        <v>#N/A</v>
      </c>
      <c r="AD341" s="323" t="e">
        <f t="shared" ca="1" si="171"/>
        <v>#N/A</v>
      </c>
      <c r="AE341" s="324" t="e">
        <f t="shared" ca="1" si="150"/>
        <v>#N/A</v>
      </c>
      <c r="AG341" s="306">
        <f t="shared" ca="1" si="172"/>
        <v>3.2164199941470573</v>
      </c>
      <c r="AH341" s="304">
        <f t="shared" ca="1" si="173"/>
        <v>-6.5679235877356392</v>
      </c>
    </row>
    <row r="342" spans="1:34" x14ac:dyDescent="0.2">
      <c r="A342" s="347">
        <f t="shared" ca="1" si="151"/>
        <v>0.1</v>
      </c>
      <c r="B342" s="304">
        <f t="shared" ca="1" si="152"/>
        <v>29.40000000000013</v>
      </c>
      <c r="D342" s="306">
        <f t="shared" ca="1" si="153"/>
        <v>-0.47350464789958269</v>
      </c>
      <c r="E342" s="307">
        <f t="shared" ca="1" si="154"/>
        <v>-3.2088641543607412</v>
      </c>
      <c r="F342" s="304">
        <f t="shared" ca="1" si="155"/>
        <v>3.2436115385051556</v>
      </c>
      <c r="G342" s="306">
        <f t="shared" ca="1" si="156"/>
        <v>6.8924782789124572</v>
      </c>
      <c r="H342" s="307">
        <f t="shared" ca="1" si="157"/>
        <v>-97.069149575815644</v>
      </c>
      <c r="I342" s="304">
        <f t="shared" ca="1" si="158"/>
        <v>97.313545080822891</v>
      </c>
      <c r="J342" s="306">
        <f t="shared" ca="1" si="159"/>
        <v>357.98589313242638</v>
      </c>
      <c r="K342" s="307">
        <f t="shared" ca="1" si="160"/>
        <v>496.8046658656981</v>
      </c>
      <c r="L342" s="304">
        <f t="shared" ca="1" si="145"/>
        <v>612.34694063720849</v>
      </c>
      <c r="M342" s="306">
        <f t="shared" ca="1" si="161"/>
        <v>-1.4999094420078896</v>
      </c>
      <c r="N342" s="304">
        <f t="shared" ca="1" si="162"/>
        <v>-85.93848067887437</v>
      </c>
      <c r="P342" s="310">
        <f t="shared" ca="1" si="163"/>
        <v>23</v>
      </c>
      <c r="Q342" s="304">
        <f t="shared" ca="1" si="164"/>
        <v>0</v>
      </c>
      <c r="R342" s="306">
        <f t="shared" ca="1" si="165"/>
        <v>0</v>
      </c>
      <c r="S342" s="307">
        <f t="shared" ca="1" si="166"/>
        <v>5.083000000000002</v>
      </c>
      <c r="T342" s="304">
        <f t="shared" ca="1" si="146"/>
        <v>49.86423000000002</v>
      </c>
      <c r="U342" s="311">
        <f t="shared" ca="1" si="147"/>
        <v>0</v>
      </c>
      <c r="V342" s="306">
        <f t="shared" ca="1" si="148"/>
        <v>1.1656165277362491</v>
      </c>
      <c r="W342" s="304">
        <f t="shared" ca="1" si="149"/>
        <v>33.892665329633118</v>
      </c>
      <c r="Y342" s="314" t="str">
        <f t="shared" ca="1" si="167"/>
        <v/>
      </c>
      <c r="Z342" s="315" t="str">
        <f t="shared" ca="1" si="168"/>
        <v/>
      </c>
      <c r="AA342" s="316" t="str">
        <f t="shared" ca="1" si="169"/>
        <v/>
      </c>
      <c r="AC342" s="310" t="e">
        <f t="shared" ca="1" si="170"/>
        <v>#N/A</v>
      </c>
      <c r="AD342" s="323" t="e">
        <f t="shared" ca="1" si="171"/>
        <v>#N/A</v>
      </c>
      <c r="AE342" s="324" t="e">
        <f t="shared" ca="1" si="150"/>
        <v>#N/A</v>
      </c>
      <c r="AG342" s="306">
        <f t="shared" ca="1" si="172"/>
        <v>3.1667627669702112</v>
      </c>
      <c r="AH342" s="304">
        <f t="shared" ca="1" si="173"/>
        <v>-6.6180964864654284</v>
      </c>
    </row>
    <row r="343" spans="1:34" x14ac:dyDescent="0.2">
      <c r="A343" s="347">
        <f t="shared" ca="1" si="151"/>
        <v>0.1</v>
      </c>
      <c r="B343" s="304">
        <f t="shared" ca="1" si="152"/>
        <v>29.500000000000131</v>
      </c>
      <c r="D343" s="306">
        <f t="shared" ca="1" si="153"/>
        <v>-0.472267136700049</v>
      </c>
      <c r="E343" s="307">
        <f t="shared" ca="1" si="154"/>
        <v>-3.1588989769710789</v>
      </c>
      <c r="F343" s="304">
        <f t="shared" ca="1" si="155"/>
        <v>3.1940067305996385</v>
      </c>
      <c r="G343" s="306">
        <f t="shared" ca="1" si="156"/>
        <v>6.8452515652424522</v>
      </c>
      <c r="H343" s="307">
        <f t="shared" ca="1" si="157"/>
        <v>-97.385039473512748</v>
      </c>
      <c r="I343" s="304">
        <f t="shared" ca="1" si="158"/>
        <v>97.62532141944061</v>
      </c>
      <c r="J343" s="306">
        <f t="shared" ca="1" si="159"/>
        <v>358.67277962463413</v>
      </c>
      <c r="K343" s="307">
        <f t="shared" ca="1" si="160"/>
        <v>487.08195641323169</v>
      </c>
      <c r="L343" s="304">
        <f t="shared" ca="1" si="145"/>
        <v>604.89254839764942</v>
      </c>
      <c r="M343" s="306">
        <f t="shared" ca="1" si="161"/>
        <v>-1.5006211612038773</v>
      </c>
      <c r="N343" s="304">
        <f t="shared" ca="1" si="162"/>
        <v>-85.979259185002917</v>
      </c>
      <c r="P343" s="310">
        <f t="shared" ca="1" si="163"/>
        <v>23</v>
      </c>
      <c r="Q343" s="304">
        <f t="shared" ca="1" si="164"/>
        <v>0</v>
      </c>
      <c r="R343" s="306">
        <f t="shared" ca="1" si="165"/>
        <v>0</v>
      </c>
      <c r="S343" s="307">
        <f t="shared" ca="1" si="166"/>
        <v>5.083000000000002</v>
      </c>
      <c r="T343" s="304">
        <f t="shared" ca="1" si="146"/>
        <v>49.86423000000002</v>
      </c>
      <c r="U343" s="311">
        <f t="shared" ca="1" si="147"/>
        <v>0</v>
      </c>
      <c r="V343" s="306">
        <f t="shared" ca="1" si="148"/>
        <v>1.1667510607049212</v>
      </c>
      <c r="W343" s="304">
        <f t="shared" ca="1" si="149"/>
        <v>34.143386663738703</v>
      </c>
      <c r="Y343" s="314" t="str">
        <f t="shared" ca="1" si="167"/>
        <v/>
      </c>
      <c r="Z343" s="315" t="str">
        <f t="shared" ca="1" si="168"/>
        <v/>
      </c>
      <c r="AA343" s="316" t="str">
        <f t="shared" ca="1" si="169"/>
        <v/>
      </c>
      <c r="AC343" s="310" t="e">
        <f t="shared" ca="1" si="170"/>
        <v>#N/A</v>
      </c>
      <c r="AD343" s="323" t="e">
        <f t="shared" ca="1" si="171"/>
        <v>#N/A</v>
      </c>
      <c r="AE343" s="324" t="e">
        <f t="shared" ca="1" si="150"/>
        <v>#N/A</v>
      </c>
      <c r="AG343" s="306">
        <f t="shared" ca="1" si="172"/>
        <v>3.1175161284791404</v>
      </c>
      <c r="AH343" s="304">
        <f t="shared" ca="1" si="173"/>
        <v>-6.6678468088988989</v>
      </c>
    </row>
    <row r="344" spans="1:34" x14ac:dyDescent="0.2">
      <c r="A344" s="347">
        <f t="shared" ca="1" si="151"/>
        <v>0.1</v>
      </c>
      <c r="B344" s="304">
        <f t="shared" ca="1" si="152"/>
        <v>29.600000000000133</v>
      </c>
      <c r="D344" s="306">
        <f t="shared" ca="1" si="153"/>
        <v>-0.47099188353307081</v>
      </c>
      <c r="E344" s="307">
        <f t="shared" ca="1" si="154"/>
        <v>-3.1093604789530307</v>
      </c>
      <c r="F344" s="304">
        <f t="shared" ca="1" si="155"/>
        <v>3.1448300339492197</v>
      </c>
      <c r="G344" s="306">
        <f t="shared" ca="1" si="156"/>
        <v>6.7981523768891448</v>
      </c>
      <c r="H344" s="307">
        <f t="shared" ca="1" si="157"/>
        <v>-97.695975521408045</v>
      </c>
      <c r="I344" s="304">
        <f t="shared" ca="1" si="158"/>
        <v>97.932213846205698</v>
      </c>
      <c r="J344" s="306">
        <f t="shared" ca="1" si="159"/>
        <v>359.35494982174072</v>
      </c>
      <c r="K344" s="307">
        <f t="shared" ca="1" si="160"/>
        <v>477.32790566348564</v>
      </c>
      <c r="L344" s="304">
        <f t="shared" ca="1" si="145"/>
        <v>597.47628361841714</v>
      </c>
      <c r="M344" s="306">
        <f t="shared" ca="1" si="161"/>
        <v>-1.5013235384069827</v>
      </c>
      <c r="N344" s="304">
        <f t="shared" ca="1" si="162"/>
        <v>-86.01950243436707</v>
      </c>
      <c r="P344" s="310">
        <f t="shared" ca="1" si="163"/>
        <v>23</v>
      </c>
      <c r="Q344" s="304">
        <f t="shared" ca="1" si="164"/>
        <v>0</v>
      </c>
      <c r="R344" s="306">
        <f t="shared" ca="1" si="165"/>
        <v>0</v>
      </c>
      <c r="S344" s="307">
        <f t="shared" ca="1" si="166"/>
        <v>5.083000000000002</v>
      </c>
      <c r="T344" s="304">
        <f t="shared" ca="1" si="146"/>
        <v>49.86423000000002</v>
      </c>
      <c r="U344" s="311">
        <f t="shared" ca="1" si="147"/>
        <v>0</v>
      </c>
      <c r="V344" s="306">
        <f t="shared" ca="1" si="148"/>
        <v>1.1678903334330015</v>
      </c>
      <c r="W344" s="304">
        <f t="shared" ca="1" si="149"/>
        <v>34.39193780799495</v>
      </c>
      <c r="Y344" s="314" t="str">
        <f t="shared" ca="1" si="167"/>
        <v/>
      </c>
      <c r="Z344" s="315" t="str">
        <f t="shared" ca="1" si="168"/>
        <v/>
      </c>
      <c r="AA344" s="316" t="str">
        <f t="shared" ca="1" si="169"/>
        <v/>
      </c>
      <c r="AC344" s="310" t="e">
        <f t="shared" ca="1" si="170"/>
        <v>#N/A</v>
      </c>
      <c r="AD344" s="323" t="e">
        <f t="shared" ca="1" si="171"/>
        <v>#N/A</v>
      </c>
      <c r="AE344" s="324" t="e">
        <f t="shared" ca="1" si="150"/>
        <v>#N/A</v>
      </c>
      <c r="AG344" s="306">
        <f t="shared" ca="1" si="172"/>
        <v>3.0686827013364688</v>
      </c>
      <c r="AH344" s="304">
        <f t="shared" ca="1" si="173"/>
        <v>-6.7171722730156773</v>
      </c>
    </row>
    <row r="345" spans="1:34" x14ac:dyDescent="0.2">
      <c r="A345" s="347">
        <f t="shared" ca="1" si="151"/>
        <v>0.1</v>
      </c>
      <c r="B345" s="304">
        <f t="shared" ca="1" si="152"/>
        <v>29.700000000000134</v>
      </c>
      <c r="D345" s="306">
        <f t="shared" ca="1" si="153"/>
        <v>-0.46967977535938715</v>
      </c>
      <c r="E345" s="307">
        <f t="shared" ca="1" si="154"/>
        <v>-3.0602507604266798</v>
      </c>
      <c r="F345" s="304">
        <f t="shared" ca="1" si="155"/>
        <v>3.0960836242055407</v>
      </c>
      <c r="G345" s="306">
        <f t="shared" ca="1" si="156"/>
        <v>6.7511843993532059</v>
      </c>
      <c r="H345" s="307">
        <f t="shared" ca="1" si="157"/>
        <v>-98.002000597450717</v>
      </c>
      <c r="I345" s="304">
        <f t="shared" ca="1" si="158"/>
        <v>98.234263940321767</v>
      </c>
      <c r="J345" s="306">
        <f t="shared" ca="1" si="159"/>
        <v>360.03241666055283</v>
      </c>
      <c r="K345" s="307">
        <f t="shared" ca="1" si="160"/>
        <v>467.54300685754271</v>
      </c>
      <c r="L345" s="304">
        <f t="shared" ca="1" si="145"/>
        <v>590.10152034021246</v>
      </c>
      <c r="M345" s="306">
        <f t="shared" ca="1" si="161"/>
        <v>-1.5020167588625237</v>
      </c>
      <c r="N345" s="304">
        <f t="shared" ca="1" si="162"/>
        <v>-86.059221040741704</v>
      </c>
      <c r="P345" s="310">
        <f t="shared" ca="1" si="163"/>
        <v>23</v>
      </c>
      <c r="Q345" s="304">
        <f t="shared" ca="1" si="164"/>
        <v>0</v>
      </c>
      <c r="R345" s="306">
        <f t="shared" ca="1" si="165"/>
        <v>0</v>
      </c>
      <c r="S345" s="307">
        <f t="shared" ca="1" si="166"/>
        <v>5.083000000000002</v>
      </c>
      <c r="T345" s="304">
        <f t="shared" ca="1" si="146"/>
        <v>49.86423000000002</v>
      </c>
      <c r="U345" s="311">
        <f t="shared" ca="1" si="147"/>
        <v>0</v>
      </c>
      <c r="V345" s="306">
        <f t="shared" ca="1" si="148"/>
        <v>1.1690343002373469</v>
      </c>
      <c r="W345" s="304">
        <f t="shared" ca="1" si="149"/>
        <v>34.638309072568653</v>
      </c>
      <c r="Y345" s="314" t="str">
        <f t="shared" ca="1" si="167"/>
        <v/>
      </c>
      <c r="Z345" s="315" t="str">
        <f t="shared" ca="1" si="168"/>
        <v/>
      </c>
      <c r="AA345" s="316" t="str">
        <f t="shared" ca="1" si="169"/>
        <v/>
      </c>
      <c r="AC345" s="310" t="e">
        <f t="shared" ca="1" si="170"/>
        <v>#N/A</v>
      </c>
      <c r="AD345" s="323" t="e">
        <f t="shared" ca="1" si="171"/>
        <v>#N/A</v>
      </c>
      <c r="AE345" s="324" t="e">
        <f t="shared" ca="1" si="150"/>
        <v>#N/A</v>
      </c>
      <c r="AG345" s="306">
        <f t="shared" ca="1" si="172"/>
        <v>3.0202649065329874</v>
      </c>
      <c r="AH345" s="304">
        <f t="shared" ca="1" si="173"/>
        <v>-6.7660707865423833</v>
      </c>
    </row>
    <row r="346" spans="1:34" x14ac:dyDescent="0.2">
      <c r="A346" s="347">
        <f t="shared" ca="1" si="151"/>
        <v>0.1</v>
      </c>
      <c r="B346" s="304">
        <f t="shared" ca="1" si="152"/>
        <v>29.800000000000136</v>
      </c>
      <c r="D346" s="306">
        <f t="shared" ca="1" si="153"/>
        <v>-0.46833169286588561</v>
      </c>
      <c r="E346" s="307">
        <f t="shared" ca="1" si="154"/>
        <v>-3.0115717348136943</v>
      </c>
      <c r="F346" s="304">
        <f t="shared" ca="1" si="155"/>
        <v>3.0477694939859528</v>
      </c>
      <c r="G346" s="306">
        <f t="shared" ca="1" si="156"/>
        <v>6.7043512300666173</v>
      </c>
      <c r="H346" s="307">
        <f t="shared" ca="1" si="157"/>
        <v>-98.303157770932089</v>
      </c>
      <c r="I346" s="304">
        <f t="shared" ca="1" si="158"/>
        <v>98.531513502802042</v>
      </c>
      <c r="J346" s="306">
        <f t="shared" ca="1" si="159"/>
        <v>360.70519344202381</v>
      </c>
      <c r="K346" s="307">
        <f t="shared" ca="1" si="160"/>
        <v>457.72774893912356</v>
      </c>
      <c r="L346" s="304">
        <f t="shared" ca="1" si="145"/>
        <v>582.77176383634537</v>
      </c>
      <c r="M346" s="306">
        <f t="shared" ca="1" si="161"/>
        <v>-1.50270100264902</v>
      </c>
      <c r="N346" s="304">
        <f t="shared" ca="1" si="162"/>
        <v>-86.098425321865989</v>
      </c>
      <c r="P346" s="310">
        <f t="shared" ca="1" si="163"/>
        <v>23</v>
      </c>
      <c r="Q346" s="304">
        <f t="shared" ca="1" si="164"/>
        <v>0</v>
      </c>
      <c r="R346" s="306">
        <f t="shared" ca="1" si="165"/>
        <v>0</v>
      </c>
      <c r="S346" s="307">
        <f t="shared" ca="1" si="166"/>
        <v>5.083000000000002</v>
      </c>
      <c r="T346" s="304">
        <f t="shared" ca="1" si="146"/>
        <v>49.86423000000002</v>
      </c>
      <c r="U346" s="311">
        <f t="shared" ca="1" si="147"/>
        <v>0</v>
      </c>
      <c r="V346" s="306">
        <f t="shared" ca="1" si="148"/>
        <v>1.1701829157830588</v>
      </c>
      <c r="W346" s="304">
        <f t="shared" ca="1" si="149"/>
        <v>34.882491693460487</v>
      </c>
      <c r="Y346" s="314" t="str">
        <f t="shared" ca="1" si="167"/>
        <v/>
      </c>
      <c r="Z346" s="315" t="str">
        <f t="shared" ca="1" si="168"/>
        <v/>
      </c>
      <c r="AA346" s="316" t="str">
        <f t="shared" ca="1" si="169"/>
        <v/>
      </c>
      <c r="AC346" s="310" t="e">
        <f t="shared" ca="1" si="170"/>
        <v>#N/A</v>
      </c>
      <c r="AD346" s="323" t="e">
        <f t="shared" ca="1" si="171"/>
        <v>#N/A</v>
      </c>
      <c r="AE346" s="324" t="e">
        <f t="shared" ca="1" si="150"/>
        <v>#N/A</v>
      </c>
      <c r="AG346" s="306">
        <f t="shared" ca="1" si="172"/>
        <v>2.9722649676823352</v>
      </c>
      <c r="AH346" s="304">
        <f t="shared" ca="1" si="173"/>
        <v>-6.8145404431573162</v>
      </c>
    </row>
    <row r="347" spans="1:34" x14ac:dyDescent="0.2">
      <c r="A347" s="347">
        <f t="shared" ca="1" si="151"/>
        <v>0.1</v>
      </c>
      <c r="B347" s="304">
        <f t="shared" ca="1" si="152"/>
        <v>29.900000000000137</v>
      </c>
      <c r="D347" s="306">
        <f t="shared" ca="1" si="153"/>
        <v>-0.46694851019615174</v>
      </c>
      <c r="E347" s="307">
        <f t="shared" ca="1" si="154"/>
        <v>-2.9633251326604606</v>
      </c>
      <c r="F347" s="304">
        <f t="shared" ca="1" si="155"/>
        <v>2.9998894568019572</v>
      </c>
      <c r="G347" s="306">
        <f t="shared" ca="1" si="156"/>
        <v>6.657656379047002</v>
      </c>
      <c r="H347" s="307">
        <f t="shared" ca="1" si="157"/>
        <v>-98.59949028419814</v>
      </c>
      <c r="I347" s="304">
        <f t="shared" ca="1" si="158"/>
        <v>98.824004537182915</v>
      </c>
      <c r="J347" s="306">
        <f t="shared" ca="1" si="159"/>
        <v>361.37329382247947</v>
      </c>
      <c r="K347" s="307">
        <f t="shared" ca="1" si="160"/>
        <v>447.88261653636704</v>
      </c>
      <c r="L347" s="304">
        <f t="shared" ca="1" si="145"/>
        <v>575.49065646939084</v>
      </c>
      <c r="M347" s="306">
        <f t="shared" ca="1" si="161"/>
        <v>-1.5033764448576823</v>
      </c>
      <c r="N347" s="304">
        <f t="shared" ca="1" si="162"/>
        <v>-86.137125309727324</v>
      </c>
      <c r="P347" s="310">
        <f t="shared" ca="1" si="163"/>
        <v>23</v>
      </c>
      <c r="Q347" s="304">
        <f t="shared" ca="1" si="164"/>
        <v>0</v>
      </c>
      <c r="R347" s="306">
        <f t="shared" ca="1" si="165"/>
        <v>0</v>
      </c>
      <c r="S347" s="307">
        <f t="shared" ca="1" si="166"/>
        <v>5.083000000000002</v>
      </c>
      <c r="T347" s="304">
        <f t="shared" ca="1" si="146"/>
        <v>49.86423000000002</v>
      </c>
      <c r="U347" s="311">
        <f t="shared" ca="1" si="147"/>
        <v>0</v>
      </c>
      <c r="V347" s="306">
        <f t="shared" ca="1" si="148"/>
        <v>1.1713361350858551</v>
      </c>
      <c r="W347" s="304">
        <f t="shared" ca="1" si="149"/>
        <v>35.124477813098416</v>
      </c>
      <c r="Y347" s="314" t="str">
        <f t="shared" ca="1" si="167"/>
        <v/>
      </c>
      <c r="Z347" s="315" t="str">
        <f t="shared" ca="1" si="168"/>
        <v/>
      </c>
      <c r="AA347" s="316" t="str">
        <f t="shared" ca="1" si="169"/>
        <v/>
      </c>
      <c r="AC347" s="310" t="e">
        <f t="shared" ca="1" si="170"/>
        <v>#N/A</v>
      </c>
      <c r="AD347" s="323" t="e">
        <f t="shared" ca="1" si="171"/>
        <v>#N/A</v>
      </c>
      <c r="AE347" s="324" t="e">
        <f t="shared" ca="1" si="150"/>
        <v>#N/A</v>
      </c>
      <c r="AG347" s="306">
        <f t="shared" ca="1" si="172"/>
        <v>2.9246849153046153</v>
      </c>
      <c r="AH347" s="304">
        <f t="shared" ca="1" si="173"/>
        <v>-6.862579518681974</v>
      </c>
    </row>
    <row r="348" spans="1:34" x14ac:dyDescent="0.2">
      <c r="A348" s="347">
        <f t="shared" ca="1" si="151"/>
        <v>0.1</v>
      </c>
      <c r="B348" s="304">
        <f t="shared" ca="1" si="152"/>
        <v>30.000000000000139</v>
      </c>
      <c r="D348" s="306">
        <f t="shared" ca="1" si="153"/>
        <v>-0.46553109469338194</v>
      </c>
      <c r="E348" s="307">
        <f t="shared" ca="1" si="154"/>
        <v>-2.9155125054707778</v>
      </c>
      <c r="F348" s="304">
        <f t="shared" ca="1" si="155"/>
        <v>2.9524451510033018</v>
      </c>
      <c r="G348" s="306">
        <f t="shared" ca="1" si="156"/>
        <v>6.6111032695776641</v>
      </c>
      <c r="H348" s="307">
        <f t="shared" ca="1" si="157"/>
        <v>-98.891041534745213</v>
      </c>
      <c r="I348" s="304">
        <f t="shared" ca="1" si="158"/>
        <v>99.111779230663217</v>
      </c>
      <c r="J348" s="306">
        <f t="shared" ca="1" si="159"/>
        <v>362.03673180491069</v>
      </c>
      <c r="K348" s="307">
        <f t="shared" ca="1" si="160"/>
        <v>438.0080899454199</v>
      </c>
      <c r="L348" s="304">
        <f t="shared" ca="1" si="145"/>
        <v>568.26198362517255</v>
      </c>
      <c r="M348" s="306">
        <f t="shared" ca="1" si="161"/>
        <v>-1.5040432557645376</v>
      </c>
      <c r="N348" s="304">
        <f t="shared" ca="1" si="162"/>
        <v>-86.175330760423421</v>
      </c>
      <c r="P348" s="310">
        <f t="shared" ca="1" si="163"/>
        <v>23</v>
      </c>
      <c r="Q348" s="304">
        <f t="shared" ca="1" si="164"/>
        <v>0</v>
      </c>
      <c r="R348" s="306">
        <f t="shared" ca="1" si="165"/>
        <v>0</v>
      </c>
      <c r="S348" s="307">
        <f t="shared" ca="1" si="166"/>
        <v>5.083000000000002</v>
      </c>
      <c r="T348" s="304">
        <f t="shared" ca="1" si="146"/>
        <v>49.86423000000002</v>
      </c>
      <c r="U348" s="311">
        <f t="shared" ca="1" si="147"/>
        <v>0</v>
      </c>
      <c r="V348" s="306">
        <f t="shared" ca="1" si="148"/>
        <v>1.172493913514292</v>
      </c>
      <c r="W348" s="304">
        <f t="shared" ca="1" si="149"/>
        <v>35.364260460901654</v>
      </c>
      <c r="Y348" s="314" t="str">
        <f t="shared" ca="1" si="167"/>
        <v/>
      </c>
      <c r="Z348" s="315" t="str">
        <f t="shared" ca="1" si="168"/>
        <v/>
      </c>
      <c r="AA348" s="316" t="str">
        <f t="shared" ca="1" si="169"/>
        <v/>
      </c>
      <c r="AC348" s="310">
        <f t="shared" ca="1" si="170"/>
        <v>30.000000000000139</v>
      </c>
      <c r="AD348" s="323">
        <f t="shared" ca="1" si="171"/>
        <v>362.03673180491069</v>
      </c>
      <c r="AE348" s="324" t="e">
        <f t="shared" ca="1" si="150"/>
        <v>#N/A</v>
      </c>
      <c r="AG348" s="306">
        <f t="shared" ca="1" si="172"/>
        <v>2.8775265910965899</v>
      </c>
      <c r="AH348" s="304">
        <f t="shared" ca="1" si="173"/>
        <v>-6.910186467263113</v>
      </c>
    </row>
    <row r="349" spans="1:34" x14ac:dyDescent="0.2">
      <c r="A349" s="347">
        <f t="shared" ca="1" si="151"/>
        <v>0.1</v>
      </c>
      <c r="B349" s="304">
        <f t="shared" ca="1" si="152"/>
        <v>30.10000000000014</v>
      </c>
      <c r="D349" s="306">
        <f t="shared" ca="1" si="153"/>
        <v>-0.46408030665548483</v>
      </c>
      <c r="E349" s="307">
        <f t="shared" ca="1" si="154"/>
        <v>-2.8681352295444293</v>
      </c>
      <c r="F349" s="304">
        <f t="shared" ca="1" si="155"/>
        <v>2.9054380437344256</v>
      </c>
      <c r="G349" s="306">
        <f t="shared" ca="1" si="156"/>
        <v>6.5646952389121154</v>
      </c>
      <c r="H349" s="307">
        <f t="shared" ca="1" si="157"/>
        <v>-99.177855057699659</v>
      </c>
      <c r="I349" s="304">
        <f t="shared" ca="1" si="158"/>
        <v>99.394879935668101</v>
      </c>
      <c r="J349" s="306">
        <f t="shared" ca="1" si="159"/>
        <v>362.6955217303352</v>
      </c>
      <c r="K349" s="307">
        <f t="shared" ca="1" si="160"/>
        <v>428.10464511579767</v>
      </c>
      <c r="L349" s="304">
        <f t="shared" ca="1" si="145"/>
        <v>561.08967968851744</v>
      </c>
      <c r="M349" s="306">
        <f t="shared" ca="1" si="161"/>
        <v>-1.5047016009955398</v>
      </c>
      <c r="N349" s="304">
        <f t="shared" ca="1" si="162"/>
        <v>-86.213051163622424</v>
      </c>
      <c r="P349" s="310">
        <f t="shared" ca="1" si="163"/>
        <v>23</v>
      </c>
      <c r="Q349" s="304">
        <f t="shared" ca="1" si="164"/>
        <v>0</v>
      </c>
      <c r="R349" s="306">
        <f t="shared" ca="1" si="165"/>
        <v>0</v>
      </c>
      <c r="S349" s="307">
        <f t="shared" ca="1" si="166"/>
        <v>5.083000000000002</v>
      </c>
      <c r="T349" s="304">
        <f t="shared" ca="1" si="146"/>
        <v>49.86423000000002</v>
      </c>
      <c r="U349" s="311">
        <f t="shared" ca="1" si="147"/>
        <v>0</v>
      </c>
      <c r="V349" s="306">
        <f t="shared" ca="1" si="148"/>
        <v>1.1736562067918292</v>
      </c>
      <c r="W349" s="304">
        <f t="shared" ca="1" si="149"/>
        <v>35.601833533832988</v>
      </c>
      <c r="Y349" s="314" t="str">
        <f t="shared" ca="1" si="167"/>
        <v/>
      </c>
      <c r="Z349" s="315" t="str">
        <f t="shared" ca="1" si="168"/>
        <v/>
      </c>
      <c r="AA349" s="316" t="str">
        <f t="shared" ca="1" si="169"/>
        <v/>
      </c>
      <c r="AC349" s="310" t="e">
        <f t="shared" ca="1" si="170"/>
        <v>#N/A</v>
      </c>
      <c r="AD349" s="323" t="e">
        <f t="shared" ca="1" si="171"/>
        <v>#N/A</v>
      </c>
      <c r="AE349" s="324" t="e">
        <f t="shared" ca="1" si="150"/>
        <v>#N/A</v>
      </c>
      <c r="AG349" s="306">
        <f t="shared" ca="1" si="172"/>
        <v>2.8307916521860417</v>
      </c>
      <c r="AH349" s="304">
        <f t="shared" ca="1" si="173"/>
        <v>-6.9573599175490148</v>
      </c>
    </row>
    <row r="350" spans="1:34" x14ac:dyDescent="0.2">
      <c r="A350" s="347">
        <f t="shared" ca="1" si="151"/>
        <v>0.1</v>
      </c>
      <c r="B350" s="304">
        <f t="shared" ca="1" si="152"/>
        <v>30.200000000000141</v>
      </c>
      <c r="D350" s="306">
        <f t="shared" ca="1" si="153"/>
        <v>-0.46259699910215091</v>
      </c>
      <c r="E350" s="307">
        <f t="shared" ca="1" si="154"/>
        <v>-2.8211945098181062</v>
      </c>
      <c r="F350" s="304">
        <f t="shared" ca="1" si="155"/>
        <v>2.8588694349001216</v>
      </c>
      <c r="G350" s="306">
        <f t="shared" ca="1" si="156"/>
        <v>6.5184355390019002</v>
      </c>
      <c r="H350" s="307">
        <f t="shared" ca="1" si="157"/>
        <v>-99.459974508681469</v>
      </c>
      <c r="I350" s="304">
        <f t="shared" ca="1" si="158"/>
        <v>99.673349151835424</v>
      </c>
      <c r="J350" s="306">
        <f t="shared" ca="1" si="159"/>
        <v>363.34967826923088</v>
      </c>
      <c r="K350" s="307">
        <f t="shared" ca="1" si="160"/>
        <v>418.17275363747859</v>
      </c>
      <c r="L350" s="304">
        <f t="shared" ca="1" si="145"/>
        <v>553.9778340178467</v>
      </c>
      <c r="M350" s="306">
        <f t="shared" ca="1" si="161"/>
        <v>-1.5053516416849966</v>
      </c>
      <c r="N350" s="304">
        <f t="shared" ca="1" si="162"/>
        <v>-86.250295751640067</v>
      </c>
      <c r="P350" s="310">
        <f t="shared" ca="1" si="163"/>
        <v>23</v>
      </c>
      <c r="Q350" s="304">
        <f t="shared" ca="1" si="164"/>
        <v>0</v>
      </c>
      <c r="R350" s="306">
        <f t="shared" ca="1" si="165"/>
        <v>0</v>
      </c>
      <c r="S350" s="307">
        <f t="shared" ca="1" si="166"/>
        <v>5.083000000000002</v>
      </c>
      <c r="T350" s="304">
        <f t="shared" ca="1" si="146"/>
        <v>49.86423000000002</v>
      </c>
      <c r="U350" s="311">
        <f t="shared" ca="1" si="147"/>
        <v>0</v>
      </c>
      <c r="V350" s="306">
        <f t="shared" ca="1" si="148"/>
        <v>1.174822970998749</v>
      </c>
      <c r="W350" s="304">
        <f t="shared" ca="1" si="149"/>
        <v>35.837191776956466</v>
      </c>
      <c r="Y350" s="314" t="str">
        <f t="shared" ca="1" si="167"/>
        <v/>
      </c>
      <c r="Z350" s="315" t="str">
        <f t="shared" ca="1" si="168"/>
        <v/>
      </c>
      <c r="AA350" s="316" t="str">
        <f t="shared" ca="1" si="169"/>
        <v/>
      </c>
      <c r="AC350" s="310" t="e">
        <f t="shared" ca="1" si="170"/>
        <v>#N/A</v>
      </c>
      <c r="AD350" s="323" t="e">
        <f t="shared" ca="1" si="171"/>
        <v>#N/A</v>
      </c>
      <c r="AE350" s="324" t="e">
        <f t="shared" ca="1" si="150"/>
        <v>#N/A</v>
      </c>
      <c r="AG350" s="306">
        <f t="shared" ca="1" si="172"/>
        <v>2.7844815753679484</v>
      </c>
      <c r="AH350" s="304">
        <f t="shared" ca="1" si="173"/>
        <v>-7.0040986688634614</v>
      </c>
    </row>
    <row r="351" spans="1:34" x14ac:dyDescent="0.2">
      <c r="A351" s="347">
        <f t="shared" ca="1" si="151"/>
        <v>0.1</v>
      </c>
      <c r="B351" s="304">
        <f t="shared" ca="1" si="152"/>
        <v>30.300000000000143</v>
      </c>
      <c r="D351" s="306">
        <f t="shared" ca="1" si="153"/>
        <v>-0.46108201755369088</v>
      </c>
      <c r="E351" s="307">
        <f t="shared" ca="1" si="154"/>
        <v>-2.7746913837053162</v>
      </c>
      <c r="F351" s="304">
        <f t="shared" ca="1" si="155"/>
        <v>2.8127404611374835</v>
      </c>
      <c r="G351" s="306">
        <f t="shared" ca="1" si="156"/>
        <v>6.4723273372465311</v>
      </c>
      <c r="H351" s="307">
        <f t="shared" ca="1" si="157"/>
        <v>-99.737443647052004</v>
      </c>
      <c r="I351" s="304">
        <f t="shared" ca="1" si="158"/>
        <v>99.947229508422808</v>
      </c>
      <c r="J351" s="306">
        <f t="shared" ca="1" si="159"/>
        <v>363.99921641304331</v>
      </c>
      <c r="K351" s="307">
        <f t="shared" ca="1" si="160"/>
        <v>408.2128827296919</v>
      </c>
      <c r="L351" s="304">
        <f t="shared" ca="1" si="145"/>
        <v>546.93069686734054</v>
      </c>
      <c r="M351" s="306">
        <f t="shared" ca="1" si="161"/>
        <v>-1.505993534627623</v>
      </c>
      <c r="N351" s="304">
        <f t="shared" ca="1" si="162"/>
        <v>-86.287073508151792</v>
      </c>
      <c r="P351" s="310">
        <f t="shared" ca="1" si="163"/>
        <v>23</v>
      </c>
      <c r="Q351" s="304">
        <f t="shared" ca="1" si="164"/>
        <v>0</v>
      </c>
      <c r="R351" s="306">
        <f t="shared" ca="1" si="165"/>
        <v>0</v>
      </c>
      <c r="S351" s="307">
        <f t="shared" ca="1" si="166"/>
        <v>5.083000000000002</v>
      </c>
      <c r="T351" s="304">
        <f t="shared" ca="1" si="146"/>
        <v>49.86423000000002</v>
      </c>
      <c r="U351" s="311">
        <f t="shared" ca="1" si="147"/>
        <v>0</v>
      </c>
      <c r="V351" s="306">
        <f t="shared" ca="1" si="148"/>
        <v>1.175994162573927</v>
      </c>
      <c r="W351" s="304">
        <f t="shared" ca="1" si="149"/>
        <v>36.0703307640172</v>
      </c>
      <c r="Y351" s="314" t="str">
        <f t="shared" ca="1" si="167"/>
        <v/>
      </c>
      <c r="Z351" s="315" t="str">
        <f t="shared" ca="1" si="168"/>
        <v/>
      </c>
      <c r="AA351" s="316" t="str">
        <f t="shared" ca="1" si="169"/>
        <v/>
      </c>
      <c r="AC351" s="310" t="e">
        <f t="shared" ca="1" si="170"/>
        <v>#N/A</v>
      </c>
      <c r="AD351" s="323" t="e">
        <f t="shared" ca="1" si="171"/>
        <v>#N/A</v>
      </c>
      <c r="AE351" s="324" t="e">
        <f t="shared" ca="1" si="150"/>
        <v>#N/A</v>
      </c>
      <c r="AG351" s="306">
        <f t="shared" ca="1" si="172"/>
        <v>2.7385976613202399</v>
      </c>
      <c r="AH351" s="304">
        <f t="shared" ca="1" si="173"/>
        <v>-7.05040168738077</v>
      </c>
    </row>
    <row r="352" spans="1:34" x14ac:dyDescent="0.2">
      <c r="A352" s="347">
        <f t="shared" ca="1" si="151"/>
        <v>0.1</v>
      </c>
      <c r="B352" s="304">
        <f t="shared" ca="1" si="152"/>
        <v>30.400000000000144</v>
      </c>
      <c r="D352" s="306">
        <f t="shared" ca="1" si="153"/>
        <v>-0.45953619982142391</v>
      </c>
      <c r="E352" s="307">
        <f t="shared" ca="1" si="154"/>
        <v>-2.728626724931984</v>
      </c>
      <c r="F352" s="304">
        <f t="shared" ca="1" si="155"/>
        <v>2.7670520997912851</v>
      </c>
      <c r="G352" s="306">
        <f t="shared" ca="1" si="156"/>
        <v>6.4263737172643891</v>
      </c>
      <c r="H352" s="307">
        <f t="shared" ca="1" si="157"/>
        <v>-100.01030631954521</v>
      </c>
      <c r="I352" s="304">
        <f t="shared" ca="1" si="158"/>
        <v>100.21656374713319</v>
      </c>
      <c r="J352" s="306">
        <f t="shared" ca="1" si="159"/>
        <v>364.64415146576886</v>
      </c>
      <c r="K352" s="307">
        <f t="shared" ca="1" si="160"/>
        <v>398.22549523136206</v>
      </c>
      <c r="L352" s="304">
        <f t="shared" ca="1" si="145"/>
        <v>539.95268519607737</v>
      </c>
      <c r="M352" s="306">
        <f t="shared" ca="1" si="161"/>
        <v>-1.5066274324245201</v>
      </c>
      <c r="N352" s="304">
        <f t="shared" ca="1" si="162"/>
        <v>-86.323393176556635</v>
      </c>
      <c r="P352" s="310">
        <f t="shared" ca="1" si="163"/>
        <v>23</v>
      </c>
      <c r="Q352" s="304">
        <f t="shared" ca="1" si="164"/>
        <v>0</v>
      </c>
      <c r="R352" s="306">
        <f t="shared" ca="1" si="165"/>
        <v>0</v>
      </c>
      <c r="S352" s="307">
        <f t="shared" ca="1" si="166"/>
        <v>5.083000000000002</v>
      </c>
      <c r="T352" s="304">
        <f t="shared" ca="1" si="146"/>
        <v>49.86423000000002</v>
      </c>
      <c r="U352" s="311">
        <f t="shared" ca="1" si="147"/>
        <v>0</v>
      </c>
      <c r="V352" s="306">
        <f t="shared" ca="1" si="148"/>
        <v>1.1771697383164568</v>
      </c>
      <c r="W352" s="304">
        <f t="shared" ca="1" si="149"/>
        <v>36.301246878058919</v>
      </c>
      <c r="Y352" s="314" t="str">
        <f t="shared" ca="1" si="167"/>
        <v/>
      </c>
      <c r="Z352" s="315" t="str">
        <f t="shared" ca="1" si="168"/>
        <v/>
      </c>
      <c r="AA352" s="316" t="str">
        <f t="shared" ca="1" si="169"/>
        <v/>
      </c>
      <c r="AC352" s="310" t="e">
        <f t="shared" ca="1" si="170"/>
        <v>#N/A</v>
      </c>
      <c r="AD352" s="323" t="e">
        <f t="shared" ca="1" si="171"/>
        <v>#N/A</v>
      </c>
      <c r="AE352" s="324" t="e">
        <f t="shared" ca="1" si="150"/>
        <v>#N/A</v>
      </c>
      <c r="AG352" s="306">
        <f t="shared" ca="1" si="172"/>
        <v>2.6931410387968926</v>
      </c>
      <c r="AH352" s="304">
        <f t="shared" ca="1" si="173"/>
        <v>-7.0962681023051717</v>
      </c>
    </row>
    <row r="353" spans="1:34" x14ac:dyDescent="0.2">
      <c r="A353" s="347">
        <f t="shared" ca="1" si="151"/>
        <v>0.1</v>
      </c>
      <c r="B353" s="304">
        <f t="shared" ca="1" si="152"/>
        <v>30.500000000000146</v>
      </c>
      <c r="D353" s="306">
        <f t="shared" ca="1" si="153"/>
        <v>-0.45796037580939991</v>
      </c>
      <c r="E353" s="307">
        <f t="shared" ca="1" si="154"/>
        <v>-2.6830012473646239</v>
      </c>
      <c r="F353" s="304">
        <f t="shared" ca="1" si="155"/>
        <v>2.7218051728901567</v>
      </c>
      <c r="G353" s="306">
        <f t="shared" ca="1" si="156"/>
        <v>6.3805776796834488</v>
      </c>
      <c r="H353" s="307">
        <f t="shared" ca="1" si="157"/>
        <v>-100.27860644428166</v>
      </c>
      <c r="I353" s="304">
        <f t="shared" ca="1" si="158"/>
        <v>100.48139470535628</v>
      </c>
      <c r="J353" s="306">
        <f t="shared" ca="1" si="159"/>
        <v>365.28449903561625</v>
      </c>
      <c r="K353" s="307">
        <f t="shared" ca="1" si="160"/>
        <v>388.21104959317074</v>
      </c>
      <c r="L353" s="304">
        <f t="shared" ca="1" si="145"/>
        <v>533.04838829315713</v>
      </c>
      <c r="M353" s="306">
        <f t="shared" ca="1" si="161"/>
        <v>-1.5072534836233571</v>
      </c>
      <c r="N353" s="304">
        <f t="shared" ca="1" si="162"/>
        <v>-86.359263268009101</v>
      </c>
      <c r="P353" s="310">
        <f t="shared" ca="1" si="163"/>
        <v>23</v>
      </c>
      <c r="Q353" s="304">
        <f t="shared" ca="1" si="164"/>
        <v>0</v>
      </c>
      <c r="R353" s="306">
        <f t="shared" ca="1" si="165"/>
        <v>0</v>
      </c>
      <c r="S353" s="307">
        <f t="shared" ca="1" si="166"/>
        <v>5.083000000000002</v>
      </c>
      <c r="T353" s="304">
        <f t="shared" ca="1" si="146"/>
        <v>49.86423000000002</v>
      </c>
      <c r="U353" s="311">
        <f t="shared" ca="1" si="147"/>
        <v>0</v>
      </c>
      <c r="V353" s="306">
        <f t="shared" ca="1" si="148"/>
        <v>1.1783496553871389</v>
      </c>
      <c r="W353" s="304">
        <f t="shared" ca="1" si="149"/>
        <v>36.529937292094772</v>
      </c>
      <c r="Y353" s="314" t="str">
        <f t="shared" ca="1" si="167"/>
        <v/>
      </c>
      <c r="Z353" s="315" t="str">
        <f t="shared" ca="1" si="168"/>
        <v/>
      </c>
      <c r="AA353" s="316" t="str">
        <f t="shared" ca="1" si="169"/>
        <v/>
      </c>
      <c r="AC353" s="310" t="e">
        <f t="shared" ca="1" si="170"/>
        <v>#N/A</v>
      </c>
      <c r="AD353" s="323" t="e">
        <f t="shared" ca="1" si="171"/>
        <v>#N/A</v>
      </c>
      <c r="AE353" s="324" t="e">
        <f t="shared" ca="1" si="150"/>
        <v>#N/A</v>
      </c>
      <c r="AG353" s="306">
        <f t="shared" ca="1" si="172"/>
        <v>2.6481126687962249</v>
      </c>
      <c r="AH353" s="304">
        <f t="shared" ca="1" si="173"/>
        <v>-7.1416972020576246</v>
      </c>
    </row>
    <row r="354" spans="1:34" x14ac:dyDescent="0.2">
      <c r="A354" s="347">
        <f t="shared" ca="1" si="151"/>
        <v>0.1</v>
      </c>
      <c r="B354" s="304">
        <f t="shared" ca="1" si="152"/>
        <v>30.600000000000147</v>
      </c>
      <c r="D354" s="306">
        <f t="shared" ca="1" si="153"/>
        <v>-0.45635536732723725</v>
      </c>
      <c r="E354" s="307">
        <f t="shared" ca="1" si="154"/>
        <v>-2.6378155088280462</v>
      </c>
      <c r="F354" s="304">
        <f t="shared" ca="1" si="155"/>
        <v>2.6770003511210345</v>
      </c>
      <c r="G354" s="306">
        <f t="shared" ca="1" si="156"/>
        <v>6.3349421429507249</v>
      </c>
      <c r="H354" s="307">
        <f t="shared" ca="1" si="157"/>
        <v>-100.54238799516448</v>
      </c>
      <c r="I354" s="304">
        <f t="shared" ca="1" si="158"/>
        <v>100.74176529982351</v>
      </c>
      <c r="J354" s="306">
        <f t="shared" ca="1" si="159"/>
        <v>365.92027502674796</v>
      </c>
      <c r="K354" s="307">
        <f t="shared" ca="1" si="160"/>
        <v>378.16999987119846</v>
      </c>
      <c r="L354" s="304">
        <f t="shared" ca="1" si="145"/>
        <v>526.22257313634225</v>
      </c>
      <c r="M354" s="306">
        <f t="shared" ca="1" si="161"/>
        <v>-1.5078718328530218</v>
      </c>
      <c r="N354" s="304">
        <f t="shared" ca="1" si="162"/>
        <v>-86.394692069134067</v>
      </c>
      <c r="P354" s="310">
        <f t="shared" ca="1" si="163"/>
        <v>23</v>
      </c>
      <c r="Q354" s="304">
        <f t="shared" ca="1" si="164"/>
        <v>0</v>
      </c>
      <c r="R354" s="306">
        <f t="shared" ca="1" si="165"/>
        <v>0</v>
      </c>
      <c r="S354" s="307">
        <f t="shared" ca="1" si="166"/>
        <v>5.083000000000002</v>
      </c>
      <c r="T354" s="304">
        <f t="shared" ca="1" si="146"/>
        <v>49.86423000000002</v>
      </c>
      <c r="U354" s="311">
        <f t="shared" ca="1" si="147"/>
        <v>0</v>
      </c>
      <c r="V354" s="306">
        <f t="shared" ca="1" si="148"/>
        <v>1.1795338713098236</v>
      </c>
      <c r="W354" s="304">
        <f t="shared" ca="1" si="149"/>
        <v>36.756399949845779</v>
      </c>
      <c r="Y354" s="314" t="str">
        <f t="shared" ca="1" si="167"/>
        <v/>
      </c>
      <c r="Z354" s="315" t="str">
        <f t="shared" ca="1" si="168"/>
        <v/>
      </c>
      <c r="AA354" s="316" t="str">
        <f t="shared" ca="1" si="169"/>
        <v/>
      </c>
      <c r="AC354" s="310" t="e">
        <f t="shared" ca="1" si="170"/>
        <v>#N/A</v>
      </c>
      <c r="AD354" s="323" t="e">
        <f t="shared" ca="1" si="171"/>
        <v>#N/A</v>
      </c>
      <c r="AE354" s="324" t="e">
        <f t="shared" ca="1" si="150"/>
        <v>#N/A</v>
      </c>
      <c r="AG354" s="306">
        <f t="shared" ca="1" si="172"/>
        <v>2.603513348702287</v>
      </c>
      <c r="AH354" s="304">
        <f t="shared" ca="1" si="173"/>
        <v>-7.1866884304730982</v>
      </c>
    </row>
    <row r="355" spans="1:34" x14ac:dyDescent="0.2">
      <c r="A355" s="347">
        <f t="shared" ca="1" si="151"/>
        <v>0.1</v>
      </c>
      <c r="B355" s="304">
        <f t="shared" ca="1" si="152"/>
        <v>30.700000000000149</v>
      </c>
      <c r="D355" s="306">
        <f t="shared" ca="1" si="153"/>
        <v>-0.45472198791385415</v>
      </c>
      <c r="E355" s="307">
        <f t="shared" ca="1" si="154"/>
        <v>-2.593069914909738</v>
      </c>
      <c r="F355" s="304">
        <f t="shared" ca="1" si="155"/>
        <v>2.6326381577995717</v>
      </c>
      <c r="G355" s="306">
        <f t="shared" ca="1" si="156"/>
        <v>6.2894699441593396</v>
      </c>
      <c r="H355" s="307">
        <f t="shared" ca="1" si="157"/>
        <v>-100.80169498665545</v>
      </c>
      <c r="I355" s="304">
        <f t="shared" ca="1" si="158"/>
        <v>100.99771851067331</v>
      </c>
      <c r="J355" s="306">
        <f t="shared" ca="1" si="159"/>
        <v>366.55149563110348</v>
      </c>
      <c r="K355" s="307">
        <f t="shared" ca="1" si="160"/>
        <v>368.10279572210743</v>
      </c>
      <c r="L355" s="304">
        <f t="shared" ca="1" si="145"/>
        <v>519.48018938919165</v>
      </c>
      <c r="M355" s="306">
        <f t="shared" ca="1" si="161"/>
        <v>-1.5084826209529938</v>
      </c>
      <c r="N355" s="304">
        <f t="shared" ca="1" si="162"/>
        <v>-86.429687649439273</v>
      </c>
      <c r="P355" s="310">
        <f t="shared" ca="1" si="163"/>
        <v>23</v>
      </c>
      <c r="Q355" s="304">
        <f t="shared" ca="1" si="164"/>
        <v>0</v>
      </c>
      <c r="R355" s="306">
        <f t="shared" ca="1" si="165"/>
        <v>0</v>
      </c>
      <c r="S355" s="307">
        <f t="shared" ca="1" si="166"/>
        <v>5.083000000000002</v>
      </c>
      <c r="T355" s="304">
        <f t="shared" ca="1" si="146"/>
        <v>49.86423000000002</v>
      </c>
      <c r="U355" s="311">
        <f t="shared" ca="1" si="147"/>
        <v>0</v>
      </c>
      <c r="V355" s="306">
        <f t="shared" ca="1" si="148"/>
        <v>1.1807223439726267</v>
      </c>
      <c r="W355" s="304">
        <f t="shared" ca="1" si="149"/>
        <v>36.98063354656108</v>
      </c>
      <c r="Y355" s="314" t="str">
        <f t="shared" ca="1" si="167"/>
        <v/>
      </c>
      <c r="Z355" s="315" t="str">
        <f t="shared" ca="1" si="168"/>
        <v/>
      </c>
      <c r="AA355" s="316" t="str">
        <f t="shared" ca="1" si="169"/>
        <v/>
      </c>
      <c r="AC355" s="310" t="e">
        <f t="shared" ca="1" si="170"/>
        <v>#N/A</v>
      </c>
      <c r="AD355" s="323" t="e">
        <f t="shared" ca="1" si="171"/>
        <v>#N/A</v>
      </c>
      <c r="AE355" s="324" t="e">
        <f t="shared" ca="1" si="150"/>
        <v>#N/A</v>
      </c>
      <c r="AG355" s="306">
        <f t="shared" ca="1" si="172"/>
        <v>2.559343716397362</v>
      </c>
      <c r="AH355" s="304">
        <f t="shared" ca="1" si="173"/>
        <v>-7.2312413830111675</v>
      </c>
    </row>
    <row r="356" spans="1:34" x14ac:dyDescent="0.2">
      <c r="A356" s="347">
        <f t="shared" ca="1" si="151"/>
        <v>0.1</v>
      </c>
      <c r="B356" s="304">
        <f t="shared" ca="1" si="152"/>
        <v>30.80000000000015</v>
      </c>
      <c r="D356" s="306">
        <f t="shared" ca="1" si="153"/>
        <v>-0.45306104267186309</v>
      </c>
      <c r="E356" s="307">
        <f t="shared" ca="1" si="154"/>
        <v>-2.5487647227481238</v>
      </c>
      <c r="F356" s="304">
        <f t="shared" ca="1" si="155"/>
        <v>2.5887189728342928</v>
      </c>
      <c r="G356" s="306">
        <f t="shared" ca="1" si="156"/>
        <v>6.2441638398921535</v>
      </c>
      <c r="H356" s="307">
        <f t="shared" ca="1" si="157"/>
        <v>-101.05657145893026</v>
      </c>
      <c r="I356" s="304">
        <f t="shared" ca="1" si="158"/>
        <v>101.24929736592397</v>
      </c>
      <c r="J356" s="306">
        <f t="shared" ca="1" si="159"/>
        <v>367.17817732030608</v>
      </c>
      <c r="K356" s="307">
        <f t="shared" ca="1" si="160"/>
        <v>358.00988239982814</v>
      </c>
      <c r="L356" s="304">
        <f t="shared" ca="1" si="145"/>
        <v>512.8263739280585</v>
      </c>
      <c r="M356" s="306">
        <f t="shared" ca="1" si="161"/>
        <v>-1.5090859850976779</v>
      </c>
      <c r="N356" s="304">
        <f t="shared" ca="1" si="162"/>
        <v>-86.464257868439191</v>
      </c>
      <c r="P356" s="310">
        <f t="shared" ca="1" si="163"/>
        <v>23</v>
      </c>
      <c r="Q356" s="304">
        <f t="shared" ca="1" si="164"/>
        <v>0</v>
      </c>
      <c r="R356" s="306">
        <f t="shared" ca="1" si="165"/>
        <v>0</v>
      </c>
      <c r="S356" s="307">
        <f t="shared" ca="1" si="166"/>
        <v>5.083000000000002</v>
      </c>
      <c r="T356" s="304">
        <f t="shared" ca="1" si="146"/>
        <v>49.86423000000002</v>
      </c>
      <c r="U356" s="311">
        <f t="shared" ca="1" si="147"/>
        <v>0</v>
      </c>
      <c r="V356" s="306">
        <f t="shared" ca="1" si="148"/>
        <v>1.1819150316290064</v>
      </c>
      <c r="W356" s="304">
        <f t="shared" ca="1" si="149"/>
        <v>37.202637509933233</v>
      </c>
      <c r="Y356" s="314" t="str">
        <f t="shared" ca="1" si="167"/>
        <v/>
      </c>
      <c r="Z356" s="315" t="str">
        <f t="shared" ca="1" si="168"/>
        <v/>
      </c>
      <c r="AA356" s="316" t="str">
        <f t="shared" ca="1" si="169"/>
        <v/>
      </c>
      <c r="AC356" s="310" t="e">
        <f t="shared" ca="1" si="170"/>
        <v>#N/A</v>
      </c>
      <c r="AD356" s="323" t="e">
        <f t="shared" ca="1" si="171"/>
        <v>#N/A</v>
      </c>
      <c r="AE356" s="324" t="e">
        <f t="shared" ca="1" si="150"/>
        <v>#N/A</v>
      </c>
      <c r="AG356" s="306">
        <f t="shared" ca="1" si="172"/>
        <v>2.515604254343625</v>
      </c>
      <c r="AH356" s="304">
        <f t="shared" ca="1" si="173"/>
        <v>-7.2753558029827001</v>
      </c>
    </row>
    <row r="357" spans="1:34" x14ac:dyDescent="0.2">
      <c r="A357" s="347">
        <f t="shared" ca="1" si="151"/>
        <v>0.1</v>
      </c>
      <c r="B357" s="304">
        <f t="shared" ca="1" si="152"/>
        <v>30.900000000000151</v>
      </c>
      <c r="D357" s="306">
        <f t="shared" ca="1" si="153"/>
        <v>-0.45137332811238795</v>
      </c>
      <c r="E357" s="307">
        <f t="shared" ca="1" si="154"/>
        <v>-2.5049000448020795</v>
      </c>
      <c r="F357" s="304">
        <f t="shared" ca="1" si="155"/>
        <v>2.5452430366824923</v>
      </c>
      <c r="G357" s="306">
        <f t="shared" ca="1" si="156"/>
        <v>6.199026507080915</v>
      </c>
      <c r="H357" s="307">
        <f t="shared" ca="1" si="157"/>
        <v>-101.30706146341048</v>
      </c>
      <c r="I357" s="304">
        <f t="shared" ca="1" si="158"/>
        <v>101.49654492635068</v>
      </c>
      <c r="J357" s="306">
        <f t="shared" ca="1" si="159"/>
        <v>367.80033683765475</v>
      </c>
      <c r="K357" s="307">
        <f t="shared" ca="1" si="160"/>
        <v>347.89170075371112</v>
      </c>
      <c r="L357" s="304">
        <f t="shared" ca="1" si="145"/>
        <v>506.2664547757455</v>
      </c>
      <c r="M357" s="306">
        <f t="shared" ca="1" si="161"/>
        <v>-1.509682058915923</v>
      </c>
      <c r="N357" s="304">
        <f t="shared" ca="1" si="162"/>
        <v>-86.498410382502882</v>
      </c>
      <c r="P357" s="310">
        <f t="shared" ca="1" si="163"/>
        <v>23</v>
      </c>
      <c r="Q357" s="304">
        <f t="shared" ca="1" si="164"/>
        <v>0</v>
      </c>
      <c r="R357" s="306">
        <f t="shared" ca="1" si="165"/>
        <v>0</v>
      </c>
      <c r="S357" s="307">
        <f t="shared" ca="1" si="166"/>
        <v>5.083000000000002</v>
      </c>
      <c r="T357" s="304">
        <f t="shared" ca="1" si="146"/>
        <v>49.86423000000002</v>
      </c>
      <c r="U357" s="311">
        <f t="shared" ca="1" si="147"/>
        <v>0</v>
      </c>
      <c r="V357" s="306">
        <f t="shared" ca="1" si="148"/>
        <v>1.1831118928987119</v>
      </c>
      <c r="W357" s="304">
        <f t="shared" ca="1" si="149"/>
        <v>37.422411981121442</v>
      </c>
      <c r="Y357" s="314" t="str">
        <f t="shared" ca="1" si="167"/>
        <v/>
      </c>
      <c r="Z357" s="315" t="str">
        <f t="shared" ca="1" si="168"/>
        <v/>
      </c>
      <c r="AA357" s="316" t="str">
        <f t="shared" ca="1" si="169"/>
        <v/>
      </c>
      <c r="AC357" s="310" t="e">
        <f t="shared" ca="1" si="170"/>
        <v>#N/A</v>
      </c>
      <c r="AD357" s="323" t="e">
        <f t="shared" ca="1" si="171"/>
        <v>#N/A</v>
      </c>
      <c r="AE357" s="324" t="e">
        <f t="shared" ca="1" si="150"/>
        <v>#N/A</v>
      </c>
      <c r="AG357" s="306">
        <f t="shared" ca="1" si="172"/>
        <v>2.4722952936320715</v>
      </c>
      <c r="AH357" s="304">
        <f t="shared" ca="1" si="173"/>
        <v>-7.3190315777952426</v>
      </c>
    </row>
    <row r="358" spans="1:34" x14ac:dyDescent="0.2">
      <c r="A358" s="347">
        <f t="shared" ca="1" si="151"/>
        <v>0.1</v>
      </c>
      <c r="B358" s="304">
        <f t="shared" ca="1" si="152"/>
        <v>31.000000000000153</v>
      </c>
      <c r="D358" s="306">
        <f t="shared" ca="1" si="153"/>
        <v>-0.44965963201010256</v>
      </c>
      <c r="E358" s="307">
        <f t="shared" ca="1" si="154"/>
        <v>-2.4614758525991682</v>
      </c>
      <c r="F358" s="304">
        <f t="shared" ca="1" si="155"/>
        <v>2.5022104542960135</v>
      </c>
      <c r="G358" s="306">
        <f t="shared" ca="1" si="156"/>
        <v>6.154060543879905</v>
      </c>
      <c r="H358" s="307">
        <f t="shared" ca="1" si="157"/>
        <v>-101.5532090486704</v>
      </c>
      <c r="I358" s="304">
        <f t="shared" ca="1" si="158"/>
        <v>101.73950427076343</v>
      </c>
      <c r="J358" s="306">
        <f t="shared" ca="1" si="159"/>
        <v>368.41799119020277</v>
      </c>
      <c r="K358" s="307">
        <f t="shared" ca="1" si="160"/>
        <v>337.74868722810709</v>
      </c>
      <c r="L358" s="304">
        <f t="shared" ca="1" si="145"/>
        <v>499.80595430320159</v>
      </c>
      <c r="M358" s="306">
        <f t="shared" ca="1" si="161"/>
        <v>-1.5102709726059438</v>
      </c>
      <c r="N358" s="304">
        <f t="shared" ca="1" si="162"/>
        <v>-86.532152651438551</v>
      </c>
      <c r="P358" s="310">
        <f t="shared" ca="1" si="163"/>
        <v>23</v>
      </c>
      <c r="Q358" s="304">
        <f t="shared" ca="1" si="164"/>
        <v>0</v>
      </c>
      <c r="R358" s="306">
        <f t="shared" ca="1" si="165"/>
        <v>0</v>
      </c>
      <c r="S358" s="307">
        <f t="shared" ca="1" si="166"/>
        <v>5.083000000000002</v>
      </c>
      <c r="T358" s="304">
        <f t="shared" ca="1" si="146"/>
        <v>49.86423000000002</v>
      </c>
      <c r="U358" s="311">
        <f t="shared" ca="1" si="147"/>
        <v>0</v>
      </c>
      <c r="V358" s="306">
        <f t="shared" ca="1" si="148"/>
        <v>1.1843128867686072</v>
      </c>
      <c r="W358" s="304">
        <f t="shared" ca="1" si="149"/>
        <v>37.639957795894816</v>
      </c>
      <c r="Y358" s="314" t="str">
        <f t="shared" ca="1" si="167"/>
        <v/>
      </c>
      <c r="Z358" s="315" t="str">
        <f t="shared" ca="1" si="168"/>
        <v/>
      </c>
      <c r="AA358" s="316" t="str">
        <f t="shared" ca="1" si="169"/>
        <v/>
      </c>
      <c r="AC358" s="310">
        <f t="shared" ca="1" si="170"/>
        <v>31.000000000000153</v>
      </c>
      <c r="AD358" s="323">
        <f t="shared" ca="1" si="171"/>
        <v>368.41799119020277</v>
      </c>
      <c r="AE358" s="324" t="e">
        <f t="shared" ca="1" si="150"/>
        <v>#N/A</v>
      </c>
      <c r="AG358" s="306">
        <f t="shared" ca="1" si="172"/>
        <v>2.4294170179969639</v>
      </c>
      <c r="AH358" s="304">
        <f t="shared" ca="1" si="173"/>
        <v>-7.3622687352196392</v>
      </c>
    </row>
    <row r="359" spans="1:34" x14ac:dyDescent="0.2">
      <c r="A359" s="347">
        <f t="shared" ca="1" si="151"/>
        <v>0.1</v>
      </c>
      <c r="B359" s="304">
        <f t="shared" ca="1" si="152"/>
        <v>31.100000000000154</v>
      </c>
      <c r="D359" s="306">
        <f t="shared" ca="1" si="153"/>
        <v>-0.44792073326822535</v>
      </c>
      <c r="E359" s="307">
        <f t="shared" ca="1" si="154"/>
        <v>-2.418491980460189</v>
      </c>
      <c r="F359" s="304">
        <f t="shared" ca="1" si="155"/>
        <v>2.4596211990552108</v>
      </c>
      <c r="G359" s="306">
        <f t="shared" ca="1" si="156"/>
        <v>6.1092684705530829</v>
      </c>
      <c r="H359" s="307">
        <f t="shared" ca="1" si="157"/>
        <v>-101.79505824671642</v>
      </c>
      <c r="I359" s="304">
        <f t="shared" ca="1" si="158"/>
        <v>101.97821848168208</v>
      </c>
      <c r="J359" s="306">
        <f t="shared" ca="1" si="159"/>
        <v>369.03115764092439</v>
      </c>
      <c r="K359" s="307">
        <f t="shared" ca="1" si="160"/>
        <v>327.58127386333774</v>
      </c>
      <c r="L359" s="304">
        <f t="shared" ca="1" si="145"/>
        <v>493.45059154461234</v>
      </c>
      <c r="M359" s="306">
        <f t="shared" ca="1" si="161"/>
        <v>-1.5108528530458474</v>
      </c>
      <c r="N359" s="304">
        <f t="shared" ca="1" si="162"/>
        <v>-86.565491944826235</v>
      </c>
      <c r="P359" s="310">
        <f t="shared" ca="1" si="163"/>
        <v>23</v>
      </c>
      <c r="Q359" s="304">
        <f t="shared" ca="1" si="164"/>
        <v>0</v>
      </c>
      <c r="R359" s="306">
        <f t="shared" ca="1" si="165"/>
        <v>0</v>
      </c>
      <c r="S359" s="307">
        <f t="shared" ca="1" si="166"/>
        <v>5.083000000000002</v>
      </c>
      <c r="T359" s="304">
        <f t="shared" ca="1" si="146"/>
        <v>49.86423000000002</v>
      </c>
      <c r="U359" s="311">
        <f t="shared" ca="1" si="147"/>
        <v>0</v>
      </c>
      <c r="V359" s="306">
        <f t="shared" ca="1" si="148"/>
        <v>1.1855179725933696</v>
      </c>
      <c r="W359" s="304">
        <f t="shared" ca="1" si="149"/>
        <v>37.85527646590733</v>
      </c>
      <c r="Y359" s="314" t="str">
        <f t="shared" ca="1" si="167"/>
        <v/>
      </c>
      <c r="Z359" s="315" t="str">
        <f t="shared" ca="1" si="168"/>
        <v/>
      </c>
      <c r="AA359" s="316" t="str">
        <f t="shared" ca="1" si="169"/>
        <v/>
      </c>
      <c r="AC359" s="310" t="e">
        <f t="shared" ca="1" si="170"/>
        <v>#N/A</v>
      </c>
      <c r="AD359" s="323" t="e">
        <f t="shared" ca="1" si="171"/>
        <v>#N/A</v>
      </c>
      <c r="AE359" s="324" t="e">
        <f t="shared" ca="1" si="150"/>
        <v>#N/A</v>
      </c>
      <c r="AG359" s="306">
        <f t="shared" ca="1" si="172"/>
        <v>2.3869694677940512</v>
      </c>
      <c r="AH359" s="304">
        <f t="shared" ca="1" si="173"/>
        <v>-7.405067439680268</v>
      </c>
    </row>
    <row r="360" spans="1:34" x14ac:dyDescent="0.2">
      <c r="A360" s="347">
        <f t="shared" ca="1" si="151"/>
        <v>0.1</v>
      </c>
      <c r="B360" s="304">
        <f t="shared" ca="1" si="152"/>
        <v>31.200000000000156</v>
      </c>
      <c r="D360" s="306">
        <f t="shared" ca="1" si="153"/>
        <v>-0.44615740179325813</v>
      </c>
      <c r="E360" s="307">
        <f t="shared" ca="1" si="154"/>
        <v>-2.3759481291977469</v>
      </c>
      <c r="F360" s="304">
        <f t="shared" ca="1" si="155"/>
        <v>2.4174751166895563</v>
      </c>
      <c r="G360" s="306">
        <f t="shared" ca="1" si="156"/>
        <v>6.0646527303737567</v>
      </c>
      <c r="H360" s="307">
        <f t="shared" ca="1" si="157"/>
        <v>-102.0326530596362</v>
      </c>
      <c r="I360" s="304">
        <f t="shared" ca="1" si="158"/>
        <v>102.21273063140481</v>
      </c>
      <c r="J360" s="306">
        <f t="shared" ca="1" si="159"/>
        <v>369.63985370097072</v>
      </c>
      <c r="K360" s="307">
        <f t="shared" ca="1" si="160"/>
        <v>317.38988829802008</v>
      </c>
      <c r="L360" s="304">
        <f t="shared" ca="1" si="145"/>
        <v>487.2062834548675</v>
      </c>
      <c r="M360" s="306">
        <f t="shared" ca="1" si="161"/>
        <v>-1.511427823899961</v>
      </c>
      <c r="N360" s="304">
        <f t="shared" ca="1" si="162"/>
        <v>-86.598435348109987</v>
      </c>
      <c r="P360" s="310">
        <f t="shared" ca="1" si="163"/>
        <v>23</v>
      </c>
      <c r="Q360" s="304">
        <f t="shared" ca="1" si="164"/>
        <v>0</v>
      </c>
      <c r="R360" s="306">
        <f t="shared" ca="1" si="165"/>
        <v>0</v>
      </c>
      <c r="S360" s="307">
        <f t="shared" ca="1" si="166"/>
        <v>5.083000000000002</v>
      </c>
      <c r="T360" s="304">
        <f t="shared" ca="1" si="146"/>
        <v>49.86423000000002</v>
      </c>
      <c r="U360" s="311">
        <f t="shared" ca="1" si="147"/>
        <v>0</v>
      </c>
      <c r="V360" s="306">
        <f t="shared" ca="1" si="148"/>
        <v>1.1867271100960652</v>
      </c>
      <c r="W360" s="304">
        <f t="shared" ca="1" si="149"/>
        <v>38.0683701601153</v>
      </c>
      <c r="Y360" s="314" t="str">
        <f t="shared" ca="1" si="167"/>
        <v/>
      </c>
      <c r="Z360" s="315" t="str">
        <f t="shared" ca="1" si="168"/>
        <v/>
      </c>
      <c r="AA360" s="316" t="str">
        <f t="shared" ca="1" si="169"/>
        <v/>
      </c>
      <c r="AC360" s="310" t="e">
        <f t="shared" ca="1" si="170"/>
        <v>#N/A</v>
      </c>
      <c r="AD360" s="323" t="e">
        <f t="shared" ca="1" si="171"/>
        <v>#N/A</v>
      </c>
      <c r="AE360" s="324" t="e">
        <f t="shared" ca="1" si="150"/>
        <v>#N/A</v>
      </c>
      <c r="AG360" s="306">
        <f t="shared" ca="1" si="172"/>
        <v>2.3449525439409076</v>
      </c>
      <c r="AH360" s="304">
        <f t="shared" ca="1" si="173"/>
        <v>-7.4474279885711816</v>
      </c>
    </row>
    <row r="361" spans="1:34" x14ac:dyDescent="0.2">
      <c r="A361" s="347">
        <f t="shared" ca="1" si="151"/>
        <v>0.1</v>
      </c>
      <c r="B361" s="304">
        <f t="shared" ca="1" si="152"/>
        <v>31.300000000000157</v>
      </c>
      <c r="D361" s="306">
        <f t="shared" ca="1" si="153"/>
        <v>-0.44437039837921427</v>
      </c>
      <c r="E361" s="307">
        <f t="shared" ca="1" si="154"/>
        <v>-2.3338438697866843</v>
      </c>
      <c r="F361" s="304">
        <f t="shared" ca="1" si="155"/>
        <v>2.3757719291835628</v>
      </c>
      <c r="G361" s="306">
        <f t="shared" ca="1" si="156"/>
        <v>6.0202156905358351</v>
      </c>
      <c r="H361" s="307">
        <f t="shared" ca="1" si="157"/>
        <v>-102.26603744661487</v>
      </c>
      <c r="I361" s="304">
        <f t="shared" ca="1" si="158"/>
        <v>102.44308376846634</v>
      </c>
      <c r="J361" s="306">
        <f t="shared" ca="1" si="159"/>
        <v>370.24409712201617</v>
      </c>
      <c r="K361" s="307">
        <f t="shared" ca="1" si="160"/>
        <v>307.17495377270751</v>
      </c>
      <c r="L361" s="304">
        <f t="shared" ca="1" si="145"/>
        <v>481.07914492208238</v>
      </c>
      <c r="M361" s="306">
        <f t="shared" ca="1" si="161"/>
        <v>-1.5119960057211419</v>
      </c>
      <c r="N361" s="304">
        <f t="shared" ca="1" si="162"/>
        <v>-86.630989768459699</v>
      </c>
      <c r="P361" s="310">
        <f t="shared" ca="1" si="163"/>
        <v>23</v>
      </c>
      <c r="Q361" s="304">
        <f t="shared" ca="1" si="164"/>
        <v>0</v>
      </c>
      <c r="R361" s="306">
        <f t="shared" ca="1" si="165"/>
        <v>0</v>
      </c>
      <c r="S361" s="307">
        <f t="shared" ca="1" si="166"/>
        <v>5.083000000000002</v>
      </c>
      <c r="T361" s="304">
        <f t="shared" ca="1" si="146"/>
        <v>49.86423000000002</v>
      </c>
      <c r="U361" s="311">
        <f t="shared" ca="1" si="147"/>
        <v>0</v>
      </c>
      <c r="V361" s="306">
        <f t="shared" ca="1" si="148"/>
        <v>1.1879402593686073</v>
      </c>
      <c r="W361" s="304">
        <f t="shared" ca="1" si="149"/>
        <v>38.279241686347973</v>
      </c>
      <c r="Y361" s="314" t="str">
        <f t="shared" ca="1" si="167"/>
        <v/>
      </c>
      <c r="Z361" s="315" t="str">
        <f t="shared" ca="1" si="168"/>
        <v/>
      </c>
      <c r="AA361" s="316" t="str">
        <f t="shared" ca="1" si="169"/>
        <v/>
      </c>
      <c r="AC361" s="310" t="e">
        <f t="shared" ca="1" si="170"/>
        <v>#N/A</v>
      </c>
      <c r="AD361" s="323" t="e">
        <f t="shared" ca="1" si="171"/>
        <v>#N/A</v>
      </c>
      <c r="AE361" s="324" t="e">
        <f t="shared" ca="1" si="150"/>
        <v>#N/A</v>
      </c>
      <c r="AG361" s="306">
        <f t="shared" ca="1" si="172"/>
        <v>2.3033660118178947</v>
      </c>
      <c r="AH361" s="304">
        <f t="shared" ca="1" si="173"/>
        <v>-7.4893508086002925</v>
      </c>
    </row>
    <row r="362" spans="1:34" x14ac:dyDescent="0.2">
      <c r="A362" s="347">
        <f t="shared" ca="1" si="151"/>
        <v>0.1</v>
      </c>
      <c r="B362" s="304">
        <f t="shared" ca="1" si="152"/>
        <v>31.400000000000158</v>
      </c>
      <c r="D362" s="306">
        <f t="shared" ca="1" si="153"/>
        <v>-0.44256047460112224</v>
      </c>
      <c r="E362" s="307">
        <f t="shared" ca="1" si="154"/>
        <v>-2.2921786470043077</v>
      </c>
      <c r="F362" s="304">
        <f t="shared" ca="1" si="155"/>
        <v>2.3345112386668156</v>
      </c>
      <c r="G362" s="306">
        <f t="shared" ca="1" si="156"/>
        <v>5.9759596430757229</v>
      </c>
      <c r="H362" s="307">
        <f t="shared" ca="1" si="157"/>
        <v>-102.4952553113153</v>
      </c>
      <c r="I362" s="304">
        <f t="shared" ca="1" si="158"/>
        <v>102.66932090448138</v>
      </c>
      <c r="J362" s="306">
        <f t="shared" ca="1" si="159"/>
        <v>370.84390588869672</v>
      </c>
      <c r="K362" s="307">
        <f t="shared" ca="1" si="160"/>
        <v>296.936889134811</v>
      </c>
      <c r="L362" s="304">
        <f t="shared" ca="1" si="145"/>
        <v>475.07548733211189</v>
      </c>
      <c r="M362" s="306">
        <f t="shared" ca="1" si="161"/>
        <v>-1.5125575160492473</v>
      </c>
      <c r="N362" s="304">
        <f t="shared" ca="1" si="162"/>
        <v>-86.663161940413147</v>
      </c>
      <c r="P362" s="310">
        <f t="shared" ca="1" si="163"/>
        <v>23</v>
      </c>
      <c r="Q362" s="304">
        <f t="shared" ca="1" si="164"/>
        <v>0</v>
      </c>
      <c r="R362" s="306">
        <f t="shared" ca="1" si="165"/>
        <v>0</v>
      </c>
      <c r="S362" s="307">
        <f t="shared" ca="1" si="166"/>
        <v>5.083000000000002</v>
      </c>
      <c r="T362" s="304">
        <f t="shared" ca="1" si="146"/>
        <v>49.86423000000002</v>
      </c>
      <c r="U362" s="311">
        <f t="shared" ca="1" si="147"/>
        <v>0</v>
      </c>
      <c r="V362" s="306">
        <f t="shared" ca="1" si="148"/>
        <v>1.1891573808721001</v>
      </c>
      <c r="W362" s="304">
        <f t="shared" ca="1" si="149"/>
        <v>38.487894473041081</v>
      </c>
      <c r="Y362" s="314" t="str">
        <f t="shared" ca="1" si="167"/>
        <v/>
      </c>
      <c r="Z362" s="315" t="str">
        <f t="shared" ca="1" si="168"/>
        <v/>
      </c>
      <c r="AA362" s="316" t="str">
        <f t="shared" ca="1" si="169"/>
        <v/>
      </c>
      <c r="AC362" s="310" t="e">
        <f t="shared" ca="1" si="170"/>
        <v>#N/A</v>
      </c>
      <c r="AD362" s="323" t="e">
        <f t="shared" ca="1" si="171"/>
        <v>#N/A</v>
      </c>
      <c r="AE362" s="324" t="e">
        <f t="shared" ca="1" si="150"/>
        <v>#N/A</v>
      </c>
      <c r="AG362" s="306">
        <f t="shared" ca="1" si="172"/>
        <v>2.2622095051281992</v>
      </c>
      <c r="AH362" s="304">
        <f t="shared" ca="1" si="173"/>
        <v>-7.5308364521636744</v>
      </c>
    </row>
    <row r="363" spans="1:34" x14ac:dyDescent="0.2">
      <c r="A363" s="347">
        <f t="shared" ca="1" si="151"/>
        <v>0.1</v>
      </c>
      <c r="B363" s="304">
        <f t="shared" ca="1" si="152"/>
        <v>31.50000000000016</v>
      </c>
      <c r="D363" s="306">
        <f t="shared" ca="1" si="153"/>
        <v>-0.44072837271754911</v>
      </c>
      <c r="E363" s="307">
        <f t="shared" ca="1" si="154"/>
        <v>-2.2509517830384382</v>
      </c>
      <c r="F363" s="304">
        <f t="shared" ca="1" si="155"/>
        <v>2.2936925312870908</v>
      </c>
      <c r="G363" s="306">
        <f t="shared" ca="1" si="156"/>
        <v>5.931886805803968</v>
      </c>
      <c r="H363" s="307">
        <f t="shared" ca="1" si="157"/>
        <v>-102.72035048961915</v>
      </c>
      <c r="I363" s="304">
        <f t="shared" ca="1" si="158"/>
        <v>102.89148500136963</v>
      </c>
      <c r="J363" s="306">
        <f t="shared" ca="1" si="159"/>
        <v>371.43929821114068</v>
      </c>
      <c r="K363" s="307">
        <f t="shared" ca="1" si="160"/>
        <v>286.67610884476426</v>
      </c>
      <c r="L363" s="304">
        <f t="shared" ca="1" si="145"/>
        <v>469.20181546745937</v>
      </c>
      <c r="M363" s="306">
        <f t="shared" ca="1" si="161"/>
        <v>-1.5131124695059284</v>
      </c>
      <c r="N363" s="304">
        <f t="shared" ca="1" si="162"/>
        <v>-86.694958431307171</v>
      </c>
      <c r="P363" s="310">
        <f t="shared" ca="1" si="163"/>
        <v>23</v>
      </c>
      <c r="Q363" s="304">
        <f t="shared" ca="1" si="164"/>
        <v>0</v>
      </c>
      <c r="R363" s="306">
        <f t="shared" ca="1" si="165"/>
        <v>0</v>
      </c>
      <c r="S363" s="307">
        <f t="shared" ca="1" si="166"/>
        <v>5.083000000000002</v>
      </c>
      <c r="T363" s="304">
        <f t="shared" ca="1" si="146"/>
        <v>49.86423000000002</v>
      </c>
      <c r="U363" s="311">
        <f t="shared" ca="1" si="147"/>
        <v>0</v>
      </c>
      <c r="V363" s="306">
        <f t="shared" ca="1" si="148"/>
        <v>1.1903784354370675</v>
      </c>
      <c r="W363" s="304">
        <f t="shared" ca="1" si="149"/>
        <v>38.694332551142672</v>
      </c>
      <c r="Y363" s="314" t="str">
        <f t="shared" ca="1" si="167"/>
        <v/>
      </c>
      <c r="Z363" s="315" t="str">
        <f t="shared" ca="1" si="168"/>
        <v/>
      </c>
      <c r="AA363" s="316" t="str">
        <f t="shared" ca="1" si="169"/>
        <v/>
      </c>
      <c r="AC363" s="310" t="e">
        <f t="shared" ca="1" si="170"/>
        <v>#N/A</v>
      </c>
      <c r="AD363" s="323" t="e">
        <f t="shared" ca="1" si="171"/>
        <v>#N/A</v>
      </c>
      <c r="AE363" s="324" t="e">
        <f t="shared" ca="1" si="150"/>
        <v>#N/A</v>
      </c>
      <c r="AG363" s="306">
        <f t="shared" ca="1" si="172"/>
        <v>2.2214825297155656</v>
      </c>
      <c r="AH363" s="304">
        <f t="shared" ca="1" si="173"/>
        <v>-7.5718855937519312</v>
      </c>
    </row>
    <row r="364" spans="1:34" x14ac:dyDescent="0.2">
      <c r="A364" s="347">
        <f t="shared" ca="1" si="151"/>
        <v>0.1</v>
      </c>
      <c r="B364" s="304">
        <f t="shared" ca="1" si="152"/>
        <v>31.600000000000161</v>
      </c>
      <c r="D364" s="306">
        <f t="shared" ca="1" si="153"/>
        <v>-0.43887482558192159</v>
      </c>
      <c r="E364" s="307">
        <f t="shared" ca="1" si="154"/>
        <v>-2.2101624810614551</v>
      </c>
      <c r="F364" s="304">
        <f t="shared" ca="1" si="155"/>
        <v>2.253315181065731</v>
      </c>
      <c r="G364" s="306">
        <f t="shared" ca="1" si="156"/>
        <v>5.8879993232457757</v>
      </c>
      <c r="H364" s="307">
        <f t="shared" ca="1" si="157"/>
        <v>-102.94136673772529</v>
      </c>
      <c r="I364" s="304">
        <f t="shared" ca="1" si="158"/>
        <v>103.10961895895744</v>
      </c>
      <c r="J364" s="306">
        <f t="shared" ca="1" si="159"/>
        <v>372.03029251759318</v>
      </c>
      <c r="K364" s="307">
        <f t="shared" ca="1" si="160"/>
        <v>276.39302298339703</v>
      </c>
      <c r="L364" s="304">
        <f t="shared" ca="1" si="145"/>
        <v>463.46482251043238</v>
      </c>
      <c r="M364" s="306">
        <f t="shared" ca="1" si="161"/>
        <v>-1.5136609778859091</v>
      </c>
      <c r="N364" s="304">
        <f t="shared" ca="1" si="162"/>
        <v>-86.726385646507623</v>
      </c>
      <c r="P364" s="310">
        <f t="shared" ca="1" si="163"/>
        <v>23</v>
      </c>
      <c r="Q364" s="304">
        <f t="shared" ca="1" si="164"/>
        <v>0</v>
      </c>
      <c r="R364" s="306">
        <f t="shared" ca="1" si="165"/>
        <v>0</v>
      </c>
      <c r="S364" s="307">
        <f t="shared" ca="1" si="166"/>
        <v>5.083000000000002</v>
      </c>
      <c r="T364" s="304">
        <f t="shared" ca="1" si="146"/>
        <v>49.86423000000002</v>
      </c>
      <c r="U364" s="311">
        <f t="shared" ca="1" si="147"/>
        <v>0</v>
      </c>
      <c r="V364" s="306">
        <f t="shared" ca="1" si="148"/>
        <v>1.1916033842635743</v>
      </c>
      <c r="W364" s="304">
        <f t="shared" ca="1" si="149"/>
        <v>38.898560536199909</v>
      </c>
      <c r="Y364" s="314" t="str">
        <f t="shared" ca="1" si="167"/>
        <v/>
      </c>
      <c r="Z364" s="315" t="str">
        <f t="shared" ca="1" si="168"/>
        <v/>
      </c>
      <c r="AA364" s="316" t="str">
        <f t="shared" ca="1" si="169"/>
        <v/>
      </c>
      <c r="AC364" s="310" t="e">
        <f t="shared" ca="1" si="170"/>
        <v>#N/A</v>
      </c>
      <c r="AD364" s="323" t="e">
        <f t="shared" ca="1" si="171"/>
        <v>#N/A</v>
      </c>
      <c r="AE364" s="324" t="e">
        <f t="shared" ca="1" si="150"/>
        <v>#N/A</v>
      </c>
      <c r="AG364" s="306">
        <f t="shared" ca="1" si="172"/>
        <v>2.1811844673384044</v>
      </c>
      <c r="AH364" s="304">
        <f t="shared" ca="1" si="173"/>
        <v>-7.6124990263904504</v>
      </c>
    </row>
    <row r="365" spans="1:34" x14ac:dyDescent="0.2">
      <c r="A365" s="347">
        <f t="shared" ca="1" si="151"/>
        <v>0.1</v>
      </c>
      <c r="B365" s="304">
        <f t="shared" ca="1" si="152"/>
        <v>31.700000000000163</v>
      </c>
      <c r="D365" s="306">
        <f t="shared" ca="1" si="153"/>
        <v>-0.43700055656239384</v>
      </c>
      <c r="E365" s="307">
        <f t="shared" ca="1" si="154"/>
        <v>-2.1698098287686127</v>
      </c>
      <c r="F365" s="304">
        <f t="shared" ca="1" si="155"/>
        <v>2.2133784537346335</v>
      </c>
      <c r="G365" s="306">
        <f t="shared" ca="1" si="156"/>
        <v>5.8442992675895367</v>
      </c>
      <c r="H365" s="307">
        <f t="shared" ca="1" si="157"/>
        <v>-103.15834772060215</v>
      </c>
      <c r="I365" s="304">
        <f t="shared" ca="1" si="158"/>
        <v>103.32376560295221</v>
      </c>
      <c r="J365" s="306">
        <f t="shared" ca="1" si="159"/>
        <v>372.61690744713496</v>
      </c>
      <c r="K365" s="307">
        <f t="shared" ca="1" si="160"/>
        <v>266.08803726048063</v>
      </c>
      <c r="L365" s="304">
        <f t="shared" ca="1" si="145"/>
        <v>457.87138291074893</v>
      </c>
      <c r="M365" s="306">
        <f t="shared" ca="1" si="161"/>
        <v>-1.5142031502448978</v>
      </c>
      <c r="N365" s="304">
        <f t="shared" ca="1" si="162"/>
        <v>-86.757449834446334</v>
      </c>
      <c r="P365" s="310">
        <f t="shared" ca="1" si="163"/>
        <v>23</v>
      </c>
      <c r="Q365" s="304">
        <f t="shared" ca="1" si="164"/>
        <v>0</v>
      </c>
      <c r="R365" s="306">
        <f t="shared" ca="1" si="165"/>
        <v>0</v>
      </c>
      <c r="S365" s="307">
        <f t="shared" ca="1" si="166"/>
        <v>5.083000000000002</v>
      </c>
      <c r="T365" s="304">
        <f t="shared" ca="1" si="146"/>
        <v>49.86423000000002</v>
      </c>
      <c r="U365" s="311">
        <f t="shared" ca="1" si="147"/>
        <v>0</v>
      </c>
      <c r="V365" s="306">
        <f t="shared" ca="1" si="148"/>
        <v>1.192832188921237</v>
      </c>
      <c r="W365" s="304">
        <f t="shared" ca="1" si="149"/>
        <v>39.100583610635205</v>
      </c>
      <c r="Y365" s="314" t="str">
        <f t="shared" ca="1" si="167"/>
        <v/>
      </c>
      <c r="Z365" s="315" t="str">
        <f t="shared" ca="1" si="168"/>
        <v/>
      </c>
      <c r="AA365" s="316" t="str">
        <f t="shared" ca="1" si="169"/>
        <v/>
      </c>
      <c r="AC365" s="310" t="e">
        <f t="shared" ca="1" si="170"/>
        <v>#N/A</v>
      </c>
      <c r="AD365" s="323" t="e">
        <f t="shared" ca="1" si="171"/>
        <v>#N/A</v>
      </c>
      <c r="AE365" s="324" t="e">
        <f t="shared" ca="1" si="150"/>
        <v>#N/A</v>
      </c>
      <c r="AG365" s="306">
        <f t="shared" ca="1" si="172"/>
        <v>2.1413145793990198</v>
      </c>
      <c r="AH365" s="304">
        <f t="shared" ca="1" si="173"/>
        <v>-7.6526776581152651</v>
      </c>
    </row>
    <row r="366" spans="1:34" x14ac:dyDescent="0.2">
      <c r="A366" s="347">
        <f t="shared" ca="1" si="151"/>
        <v>0.1</v>
      </c>
      <c r="B366" s="304">
        <f t="shared" ca="1" si="152"/>
        <v>31.800000000000164</v>
      </c>
      <c r="D366" s="306">
        <f t="shared" ca="1" si="153"/>
        <v>-0.43510627947003983</v>
      </c>
      <c r="E366" s="307">
        <f t="shared" ca="1" si="154"/>
        <v>-2.1298928018789773</v>
      </c>
      <c r="F366" s="304">
        <f t="shared" ca="1" si="155"/>
        <v>2.1738815105543678</v>
      </c>
      <c r="G366" s="306">
        <f t="shared" ca="1" si="156"/>
        <v>5.8007886396425326</v>
      </c>
      <c r="H366" s="307">
        <f t="shared" ca="1" si="157"/>
        <v>-103.37133700079005</v>
      </c>
      <c r="I366" s="304">
        <f t="shared" ca="1" si="158"/>
        <v>103.53396767328445</v>
      </c>
      <c r="J366" s="306">
        <f t="shared" ca="1" si="159"/>
        <v>373.19916184249655</v>
      </c>
      <c r="K366" s="307">
        <f t="shared" ca="1" si="160"/>
        <v>255.76155302441103</v>
      </c>
      <c r="L366" s="304">
        <f t="shared" ca="1" si="145"/>
        <v>452.42854287213197</v>
      </c>
      <c r="M366" s="306">
        <f t="shared" ca="1" si="161"/>
        <v>-1.5147390929842754</v>
      </c>
      <c r="N366" s="304">
        <f t="shared" ca="1" si="162"/>
        <v>-86.788157091473352</v>
      </c>
      <c r="P366" s="310">
        <f t="shared" ca="1" si="163"/>
        <v>23</v>
      </c>
      <c r="Q366" s="304">
        <f t="shared" ca="1" si="164"/>
        <v>0</v>
      </c>
      <c r="R366" s="306">
        <f t="shared" ca="1" si="165"/>
        <v>0</v>
      </c>
      <c r="S366" s="307">
        <f t="shared" ca="1" si="166"/>
        <v>5.083000000000002</v>
      </c>
      <c r="T366" s="304">
        <f t="shared" ca="1" si="146"/>
        <v>49.86423000000002</v>
      </c>
      <c r="U366" s="311">
        <f t="shared" ca="1" si="147"/>
        <v>0</v>
      </c>
      <c r="V366" s="306">
        <f t="shared" ca="1" si="148"/>
        <v>1.1940648113491323</v>
      </c>
      <c r="W366" s="304">
        <f t="shared" ca="1" si="149"/>
        <v>39.300407506219393</v>
      </c>
      <c r="Y366" s="314" t="str">
        <f t="shared" ca="1" si="167"/>
        <v/>
      </c>
      <c r="Z366" s="315" t="str">
        <f t="shared" ca="1" si="168"/>
        <v/>
      </c>
      <c r="AA366" s="316" t="str">
        <f t="shared" ca="1" si="169"/>
        <v/>
      </c>
      <c r="AC366" s="310" t="e">
        <f t="shared" ca="1" si="170"/>
        <v>#N/A</v>
      </c>
      <c r="AD366" s="323" t="e">
        <f t="shared" ca="1" si="171"/>
        <v>#N/A</v>
      </c>
      <c r="AE366" s="324" t="e">
        <f t="shared" ca="1" si="150"/>
        <v>#N/A</v>
      </c>
      <c r="AG366" s="306">
        <f t="shared" ca="1" si="172"/>
        <v>2.1018720106267921</v>
      </c>
      <c r="AH366" s="304">
        <f t="shared" ca="1" si="173"/>
        <v>-7.6924225084861675</v>
      </c>
    </row>
    <row r="367" spans="1:34" x14ac:dyDescent="0.2">
      <c r="A367" s="347">
        <f t="shared" ca="1" si="151"/>
        <v>0.1</v>
      </c>
      <c r="B367" s="304">
        <f t="shared" ca="1" si="152"/>
        <v>31.900000000000166</v>
      </c>
      <c r="D367" s="306">
        <f t="shared" ca="1" si="153"/>
        <v>-0.4331926984951307</v>
      </c>
      <c r="E367" s="307">
        <f t="shared" ca="1" si="154"/>
        <v>-2.0904102675974547</v>
      </c>
      <c r="F367" s="304">
        <f t="shared" ca="1" si="155"/>
        <v>2.134823412113132</v>
      </c>
      <c r="G367" s="306">
        <f t="shared" ca="1" si="156"/>
        <v>5.7574693697930197</v>
      </c>
      <c r="H367" s="307">
        <f t="shared" ca="1" si="157"/>
        <v>-103.5803780275498</v>
      </c>
      <c r="I367" s="304">
        <f t="shared" ca="1" si="158"/>
        <v>103.74026781281329</v>
      </c>
      <c r="J367" s="306">
        <f t="shared" ca="1" si="159"/>
        <v>373.77707474296835</v>
      </c>
      <c r="K367" s="307">
        <f t="shared" ca="1" si="160"/>
        <v>245.41396727299403</v>
      </c>
      <c r="L367" s="304">
        <f t="shared" ca="1" si="145"/>
        <v>447.14350821193938</v>
      </c>
      <c r="M367" s="306">
        <f t="shared" ca="1" si="161"/>
        <v>-1.5152689099326975</v>
      </c>
      <c r="N367" s="304">
        <f t="shared" ca="1" si="162"/>
        <v>-86.818513366532429</v>
      </c>
      <c r="P367" s="310">
        <f t="shared" ca="1" si="163"/>
        <v>23</v>
      </c>
      <c r="Q367" s="304">
        <f t="shared" ca="1" si="164"/>
        <v>0</v>
      </c>
      <c r="R367" s="306">
        <f t="shared" ca="1" si="165"/>
        <v>0</v>
      </c>
      <c r="S367" s="307">
        <f t="shared" ca="1" si="166"/>
        <v>5.083000000000002</v>
      </c>
      <c r="T367" s="304">
        <f t="shared" ca="1" si="146"/>
        <v>49.86423000000002</v>
      </c>
      <c r="U367" s="311">
        <f t="shared" ca="1" si="147"/>
        <v>0</v>
      </c>
      <c r="V367" s="306">
        <f t="shared" ca="1" si="148"/>
        <v>1.1953012138556027</v>
      </c>
      <c r="W367" s="304">
        <f t="shared" ca="1" si="149"/>
        <v>39.498038486749152</v>
      </c>
      <c r="Y367" s="314" t="str">
        <f t="shared" ca="1" si="167"/>
        <v/>
      </c>
      <c r="Z367" s="315" t="str">
        <f t="shared" ca="1" si="168"/>
        <v/>
      </c>
      <c r="AA367" s="316" t="str">
        <f t="shared" ca="1" si="169"/>
        <v/>
      </c>
      <c r="AC367" s="310" t="e">
        <f t="shared" ca="1" si="170"/>
        <v>#N/A</v>
      </c>
      <c r="AD367" s="323" t="e">
        <f t="shared" ca="1" si="171"/>
        <v>#N/A</v>
      </c>
      <c r="AE367" s="324" t="e">
        <f t="shared" ca="1" si="150"/>
        <v>#N/A</v>
      </c>
      <c r="AG367" s="306">
        <f t="shared" ca="1" si="172"/>
        <v>2.0628557927142195</v>
      </c>
      <c r="AH367" s="304">
        <f t="shared" ca="1" si="173"/>
        <v>-7.7317347051385754</v>
      </c>
    </row>
    <row r="368" spans="1:34" x14ac:dyDescent="0.2">
      <c r="A368" s="347">
        <f t="shared" ca="1" si="151"/>
        <v>0.1</v>
      </c>
      <c r="B368" s="304">
        <f t="shared" ca="1" si="152"/>
        <v>32.000000000000163</v>
      </c>
      <c r="D368" s="306">
        <f t="shared" ca="1" si="153"/>
        <v>-0.43126050815126316</v>
      </c>
      <c r="E368" s="307">
        <f t="shared" ca="1" si="154"/>
        <v>-2.0513609880365031</v>
      </c>
      <c r="F368" s="304">
        <f t="shared" ca="1" si="155"/>
        <v>2.0962031221064872</v>
      </c>
      <c r="G368" s="306">
        <f t="shared" ca="1" si="156"/>
        <v>5.7143433189778934</v>
      </c>
      <c r="H368" s="307">
        <f t="shared" ca="1" si="157"/>
        <v>-103.78551412635345</v>
      </c>
      <c r="I368" s="304">
        <f t="shared" ca="1" si="158"/>
        <v>103.94270855639013</v>
      </c>
      <c r="J368" s="306">
        <f t="shared" ca="1" si="159"/>
        <v>374.35066537740693</v>
      </c>
      <c r="K368" s="307">
        <f t="shared" ca="1" si="160"/>
        <v>235.04567266529887</v>
      </c>
      <c r="L368" s="304">
        <f t="shared" ca="1" si="145"/>
        <v>442.02362935389567</v>
      </c>
      <c r="M368" s="306">
        <f t="shared" ca="1" si="161"/>
        <v>-1.5157927024247395</v>
      </c>
      <c r="N368" s="304">
        <f t="shared" ca="1" si="162"/>
        <v>-86.848524465667083</v>
      </c>
      <c r="P368" s="310">
        <f t="shared" ca="1" si="163"/>
        <v>23</v>
      </c>
      <c r="Q368" s="304">
        <f t="shared" ca="1" si="164"/>
        <v>0</v>
      </c>
      <c r="R368" s="306">
        <f t="shared" ca="1" si="165"/>
        <v>0</v>
      </c>
      <c r="S368" s="307">
        <f t="shared" ca="1" si="166"/>
        <v>5.083000000000002</v>
      </c>
      <c r="T368" s="304">
        <f t="shared" ca="1" si="146"/>
        <v>49.86423000000002</v>
      </c>
      <c r="U368" s="311">
        <f t="shared" ca="1" si="147"/>
        <v>0</v>
      </c>
      <c r="V368" s="306">
        <f t="shared" ca="1" si="148"/>
        <v>1.1965413591179639</v>
      </c>
      <c r="W368" s="304">
        <f t="shared" ca="1" si="149"/>
        <v>39.693483330935614</v>
      </c>
      <c r="Y368" s="314" t="str">
        <f t="shared" ca="1" si="167"/>
        <v/>
      </c>
      <c r="Z368" s="315" t="str">
        <f t="shared" ca="1" si="168"/>
        <v/>
      </c>
      <c r="AA368" s="316" t="str">
        <f t="shared" ca="1" si="169"/>
        <v/>
      </c>
      <c r="AC368" s="310">
        <f t="shared" ca="1" si="170"/>
        <v>32.000000000000163</v>
      </c>
      <c r="AD368" s="323">
        <f t="shared" ca="1" si="171"/>
        <v>374.35066537740693</v>
      </c>
      <c r="AE368" s="324" t="e">
        <f t="shared" ca="1" si="150"/>
        <v>#N/A</v>
      </c>
      <c r="AG368" s="306">
        <f t="shared" ca="1" si="172"/>
        <v>2.0242648479047904</v>
      </c>
      <c r="AH368" s="304">
        <f t="shared" ca="1" si="173"/>
        <v>-7.7706154803755929</v>
      </c>
    </row>
    <row r="369" spans="1:34" x14ac:dyDescent="0.2">
      <c r="A369" s="347">
        <f t="shared" ca="1" si="151"/>
        <v>0.1</v>
      </c>
      <c r="B369" s="304">
        <f t="shared" ca="1" si="152"/>
        <v>32.100000000000165</v>
      </c>
      <c r="D369" s="306">
        <f t="shared" ca="1" si="153"/>
        <v>-0.42931039322709774</v>
      </c>
      <c r="E369" s="307">
        <f t="shared" ca="1" si="154"/>
        <v>-2.0127436235961209</v>
      </c>
      <c r="F369" s="304">
        <f t="shared" ca="1" si="155"/>
        <v>2.058019511097902</v>
      </c>
      <c r="G369" s="306">
        <f t="shared" ca="1" si="156"/>
        <v>5.6714122796551836</v>
      </c>
      <c r="H369" s="307">
        <f t="shared" ca="1" si="157"/>
        <v>-103.98678848871306</v>
      </c>
      <c r="I369" s="304">
        <f t="shared" ca="1" si="158"/>
        <v>104.14133232027604</v>
      </c>
      <c r="J369" s="306">
        <f t="shared" ca="1" si="159"/>
        <v>374.91995315733857</v>
      </c>
      <c r="K369" s="307">
        <f t="shared" ca="1" si="160"/>
        <v>224.65705753454554</v>
      </c>
      <c r="L369" s="304">
        <f t="shared" ca="1" si="145"/>
        <v>437.07638322789882</v>
      </c>
      <c r="M369" s="306">
        <f t="shared" ca="1" si="161"/>
        <v>-1.5163105693767074</v>
      </c>
      <c r="N369" s="304">
        <f t="shared" ca="1" si="162"/>
        <v>-86.878196056364146</v>
      </c>
      <c r="P369" s="310">
        <f t="shared" ca="1" si="163"/>
        <v>23</v>
      </c>
      <c r="Q369" s="304">
        <f t="shared" ca="1" si="164"/>
        <v>0</v>
      </c>
      <c r="R369" s="306">
        <f t="shared" ca="1" si="165"/>
        <v>0</v>
      </c>
      <c r="S369" s="307">
        <f t="shared" ca="1" si="166"/>
        <v>5.083000000000002</v>
      </c>
      <c r="T369" s="304">
        <f t="shared" ca="1" si="146"/>
        <v>49.86423000000002</v>
      </c>
      <c r="U369" s="311">
        <f t="shared" ca="1" si="147"/>
        <v>0</v>
      </c>
      <c r="V369" s="306">
        <f t="shared" ca="1" si="148"/>
        <v>1.1977852101821134</v>
      </c>
      <c r="W369" s="304">
        <f t="shared" ca="1" si="149"/>
        <v>39.886749315510002</v>
      </c>
      <c r="Y369" s="314" t="str">
        <f t="shared" ca="1" si="167"/>
        <v/>
      </c>
      <c r="Z369" s="315" t="str">
        <f t="shared" ca="1" si="168"/>
        <v/>
      </c>
      <c r="AA369" s="316" t="str">
        <f t="shared" ca="1" si="169"/>
        <v/>
      </c>
      <c r="AC369" s="310" t="e">
        <f t="shared" ca="1" si="170"/>
        <v>#N/A</v>
      </c>
      <c r="AD369" s="323" t="e">
        <f t="shared" ca="1" si="171"/>
        <v>#N/A</v>
      </c>
      <c r="AE369" s="324" t="e">
        <f t="shared" ca="1" si="150"/>
        <v>#N/A</v>
      </c>
      <c r="AG369" s="306">
        <f t="shared" ca="1" si="172"/>
        <v>1.9860979925317386</v>
      </c>
      <c r="AH369" s="304">
        <f t="shared" ca="1" si="173"/>
        <v>-7.8090661678016131</v>
      </c>
    </row>
    <row r="370" spans="1:34" x14ac:dyDescent="0.2">
      <c r="A370" s="347">
        <f t="shared" ca="1" si="151"/>
        <v>0.1</v>
      </c>
      <c r="B370" s="304">
        <f t="shared" ca="1" si="152"/>
        <v>32.200000000000166</v>
      </c>
      <c r="D370" s="306">
        <f t="shared" ca="1" si="153"/>
        <v>-0.42734302874549751</v>
      </c>
      <c r="E370" s="307">
        <f t="shared" ca="1" si="154"/>
        <v>-1.9745567363010004</v>
      </c>
      <c r="F370" s="304">
        <f t="shared" ca="1" si="155"/>
        <v>2.0202713602605549</v>
      </c>
      <c r="G370" s="306">
        <f t="shared" ca="1" si="156"/>
        <v>5.6286779767806339</v>
      </c>
      <c r="H370" s="307">
        <f t="shared" ca="1" si="157"/>
        <v>-104.18424416234316</v>
      </c>
      <c r="I370" s="304">
        <f t="shared" ca="1" si="158"/>
        <v>104.33618139190753</v>
      </c>
      <c r="J370" s="306">
        <f t="shared" ca="1" si="159"/>
        <v>375.48495767016038</v>
      </c>
      <c r="K370" s="307">
        <f t="shared" ca="1" si="160"/>
        <v>214.24850590199273</v>
      </c>
      <c r="L370" s="304">
        <f t="shared" ca="1" si="145"/>
        <v>432.30935187409295</v>
      </c>
      <c r="M370" s="306">
        <f t="shared" ca="1" si="161"/>
        <v>-1.5168226073597333</v>
      </c>
      <c r="N370" s="304">
        <f t="shared" ca="1" si="162"/>
        <v>-86.907533671741916</v>
      </c>
      <c r="P370" s="310">
        <f t="shared" ca="1" si="163"/>
        <v>23</v>
      </c>
      <c r="Q370" s="304">
        <f t="shared" ca="1" si="164"/>
        <v>0</v>
      </c>
      <c r="R370" s="306">
        <f t="shared" ca="1" si="165"/>
        <v>0</v>
      </c>
      <c r="S370" s="307">
        <f t="shared" ca="1" si="166"/>
        <v>5.083000000000002</v>
      </c>
      <c r="T370" s="304">
        <f t="shared" ca="1" si="146"/>
        <v>49.86423000000002</v>
      </c>
      <c r="U370" s="311">
        <f t="shared" ca="1" si="147"/>
        <v>0</v>
      </c>
      <c r="V370" s="306">
        <f t="shared" ca="1" si="148"/>
        <v>1.1990327304620489</v>
      </c>
      <c r="W370" s="304">
        <f t="shared" ca="1" si="149"/>
        <v>40.077844198552732</v>
      </c>
      <c r="Y370" s="314" t="str">
        <f t="shared" ca="1" si="167"/>
        <v/>
      </c>
      <c r="Z370" s="315" t="str">
        <f t="shared" ca="1" si="168"/>
        <v/>
      </c>
      <c r="AA370" s="316" t="str">
        <f t="shared" ca="1" si="169"/>
        <v/>
      </c>
      <c r="AC370" s="310" t="e">
        <f t="shared" ca="1" si="170"/>
        <v>#N/A</v>
      </c>
      <c r="AD370" s="323" t="e">
        <f t="shared" ca="1" si="171"/>
        <v>#N/A</v>
      </c>
      <c r="AE370" s="324" t="e">
        <f t="shared" ca="1" si="150"/>
        <v>#N/A</v>
      </c>
      <c r="AG370" s="306">
        <f t="shared" ca="1" si="172"/>
        <v>1.9483539405068528</v>
      </c>
      <c r="AH370" s="304">
        <f t="shared" ca="1" si="173"/>
        <v>-7.8470881989986205</v>
      </c>
    </row>
    <row r="371" spans="1:34" x14ac:dyDescent="0.2">
      <c r="A371" s="347">
        <f t="shared" ca="1" si="151"/>
        <v>0.1</v>
      </c>
      <c r="B371" s="304">
        <f t="shared" ca="1" si="152"/>
        <v>32.300000000000168</v>
      </c>
      <c r="D371" s="306">
        <f t="shared" ca="1" si="153"/>
        <v>-0.42535907992981142</v>
      </c>
      <c r="E371" s="307">
        <f t="shared" ca="1" si="154"/>
        <v>-1.9367987930935451</v>
      </c>
      <c r="F371" s="304">
        <f t="shared" ca="1" si="155"/>
        <v>1.9829573651007599</v>
      </c>
      <c r="G371" s="306">
        <f t="shared" ca="1" si="156"/>
        <v>5.5861420687876526</v>
      </c>
      <c r="H371" s="307">
        <f t="shared" ca="1" si="157"/>
        <v>-104.37792404165252</v>
      </c>
      <c r="I371" s="304">
        <f t="shared" ca="1" si="158"/>
        <v>104.52729792000586</v>
      </c>
      <c r="J371" s="306">
        <f t="shared" ca="1" si="159"/>
        <v>376.04569867243879</v>
      </c>
      <c r="K371" s="307">
        <f t="shared" ca="1" si="160"/>
        <v>203.82039749179296</v>
      </c>
      <c r="L371" s="304">
        <f t="shared" ca="1" si="145"/>
        <v>427.73019758225524</v>
      </c>
      <c r="M371" s="306">
        <f t="shared" ca="1" si="161"/>
        <v>-1.5173289106702665</v>
      </c>
      <c r="N371" s="304">
        <f t="shared" ca="1" si="162"/>
        <v>-86.936542714588981</v>
      </c>
      <c r="P371" s="310">
        <f t="shared" ca="1" si="163"/>
        <v>23</v>
      </c>
      <c r="Q371" s="304">
        <f t="shared" ca="1" si="164"/>
        <v>0</v>
      </c>
      <c r="R371" s="306">
        <f t="shared" ca="1" si="165"/>
        <v>0</v>
      </c>
      <c r="S371" s="307">
        <f t="shared" ca="1" si="166"/>
        <v>5.083000000000002</v>
      </c>
      <c r="T371" s="304">
        <f t="shared" ca="1" si="146"/>
        <v>49.86423000000002</v>
      </c>
      <c r="U371" s="311">
        <f t="shared" ca="1" si="147"/>
        <v>0</v>
      </c>
      <c r="V371" s="306">
        <f t="shared" ca="1" si="148"/>
        <v>1.2002838837392911</v>
      </c>
      <c r="W371" s="304">
        <f t="shared" ca="1" si="149"/>
        <v>40.266776203050647</v>
      </c>
      <c r="Y371" s="314" t="str">
        <f t="shared" ca="1" si="167"/>
        <v/>
      </c>
      <c r="Z371" s="315" t="str">
        <f t="shared" ca="1" si="168"/>
        <v/>
      </c>
      <c r="AA371" s="316" t="str">
        <f t="shared" ca="1" si="169"/>
        <v/>
      </c>
      <c r="AC371" s="310" t="e">
        <f t="shared" ca="1" si="170"/>
        <v>#N/A</v>
      </c>
      <c r="AD371" s="323" t="e">
        <f t="shared" ca="1" si="171"/>
        <v>#N/A</v>
      </c>
      <c r="AE371" s="324" t="e">
        <f t="shared" ca="1" si="150"/>
        <v>#N/A</v>
      </c>
      <c r="AG371" s="306">
        <f t="shared" ca="1" si="172"/>
        <v>1.9110313067584617</v>
      </c>
      <c r="AH371" s="304">
        <f t="shared" ca="1" si="173"/>
        <v>-7.8846831002464519</v>
      </c>
    </row>
    <row r="372" spans="1:34" x14ac:dyDescent="0.2">
      <c r="A372" s="347">
        <f t="shared" ca="1" si="151"/>
        <v>0.1</v>
      </c>
      <c r="B372" s="304">
        <f t="shared" ca="1" si="152"/>
        <v>32.400000000000169</v>
      </c>
      <c r="D372" s="306">
        <f t="shared" ca="1" si="153"/>
        <v>-0.42335920217709838</v>
      </c>
      <c r="E372" s="307">
        <f t="shared" ca="1" si="154"/>
        <v>-1.8994681690818283</v>
      </c>
      <c r="F372" s="304">
        <f t="shared" ca="1" si="155"/>
        <v>1.9460761391639081</v>
      </c>
      <c r="G372" s="306">
        <f t="shared" ca="1" si="156"/>
        <v>5.543806148569943</v>
      </c>
      <c r="H372" s="307">
        <f t="shared" ca="1" si="157"/>
        <v>-104.5678708585607</v>
      </c>
      <c r="I372" s="304">
        <f t="shared" ca="1" si="158"/>
        <v>104.71472390502468</v>
      </c>
      <c r="J372" s="306">
        <f t="shared" ca="1" si="159"/>
        <v>376.60219608330669</v>
      </c>
      <c r="K372" s="307">
        <f t="shared" ca="1" si="160"/>
        <v>193.3731077467823</v>
      </c>
      <c r="L372" s="304">
        <f t="shared" ca="1" si="145"/>
        <v>423.34663444323974</v>
      </c>
      <c r="M372" s="306">
        <f t="shared" ca="1" si="161"/>
        <v>-1.5178295713980683</v>
      </c>
      <c r="N372" s="304">
        <f t="shared" ca="1" si="162"/>
        <v>-86.965228461259969</v>
      </c>
      <c r="P372" s="310">
        <f t="shared" ca="1" si="163"/>
        <v>23</v>
      </c>
      <c r="Q372" s="304">
        <f t="shared" ca="1" si="164"/>
        <v>0</v>
      </c>
      <c r="R372" s="306">
        <f t="shared" ca="1" si="165"/>
        <v>0</v>
      </c>
      <c r="S372" s="307">
        <f t="shared" ca="1" si="166"/>
        <v>5.083000000000002</v>
      </c>
      <c r="T372" s="304">
        <f t="shared" ca="1" si="146"/>
        <v>49.86423000000002</v>
      </c>
      <c r="U372" s="311">
        <f t="shared" ca="1" si="147"/>
        <v>0</v>
      </c>
      <c r="V372" s="306">
        <f t="shared" ca="1" si="148"/>
        <v>1.2015386341622212</v>
      </c>
      <c r="W372" s="304">
        <f t="shared" ca="1" si="149"/>
        <v>40.453554000687951</v>
      </c>
      <c r="Y372" s="314" t="str">
        <f t="shared" ca="1" si="167"/>
        <v/>
      </c>
      <c r="Z372" s="315" t="str">
        <f t="shared" ca="1" si="168"/>
        <v/>
      </c>
      <c r="AA372" s="316" t="str">
        <f t="shared" ca="1" si="169"/>
        <v/>
      </c>
      <c r="AC372" s="310" t="e">
        <f t="shared" ca="1" si="170"/>
        <v>#N/A</v>
      </c>
      <c r="AD372" s="323" t="e">
        <f t="shared" ca="1" si="171"/>
        <v>#N/A</v>
      </c>
      <c r="AE372" s="324" t="e">
        <f t="shared" ca="1" si="150"/>
        <v>#N/A</v>
      </c>
      <c r="AG372" s="306">
        <f t="shared" ca="1" si="172"/>
        <v>1.8741286106179587</v>
      </c>
      <c r="AH372" s="304">
        <f t="shared" ca="1" si="173"/>
        <v>-7.9218524892879465</v>
      </c>
    </row>
    <row r="373" spans="1:34" x14ac:dyDescent="0.2">
      <c r="A373" s="347">
        <f t="shared" ca="1" si="151"/>
        <v>0.1</v>
      </c>
      <c r="B373" s="304">
        <f t="shared" ca="1" si="152"/>
        <v>32.500000000000171</v>
      </c>
      <c r="D373" s="306">
        <f t="shared" ca="1" si="153"/>
        <v>-0.4213440410380514</v>
      </c>
      <c r="E373" s="307">
        <f t="shared" ca="1" si="154"/>
        <v>-1.8625631507414147</v>
      </c>
      <c r="F373" s="304">
        <f t="shared" ca="1" si="155"/>
        <v>1.9096262177237882</v>
      </c>
      <c r="G373" s="306">
        <f t="shared" ca="1" si="156"/>
        <v>5.5016717444661376</v>
      </c>
      <c r="H373" s="307">
        <f t="shared" ca="1" si="157"/>
        <v>-104.75412717363484</v>
      </c>
      <c r="I373" s="304">
        <f t="shared" ca="1" si="158"/>
        <v>104.89850118993083</v>
      </c>
      <c r="J373" s="306">
        <f t="shared" ca="1" si="159"/>
        <v>377.15446997795851</v>
      </c>
      <c r="K373" s="307">
        <f t="shared" ca="1" si="160"/>
        <v>182.90700784517253</v>
      </c>
      <c r="L373" s="304">
        <f t="shared" ca="1" si="145"/>
        <v>419.16639624763434</v>
      </c>
      <c r="M373" s="306">
        <f t="shared" ca="1" si="161"/>
        <v>-1.5183246794918113</v>
      </c>
      <c r="N373" s="304">
        <f t="shared" ca="1" si="162"/>
        <v>-86.993596065434204</v>
      </c>
      <c r="P373" s="310">
        <f t="shared" ca="1" si="163"/>
        <v>23</v>
      </c>
      <c r="Q373" s="304">
        <f t="shared" ca="1" si="164"/>
        <v>0</v>
      </c>
      <c r="R373" s="306">
        <f t="shared" ca="1" si="165"/>
        <v>0</v>
      </c>
      <c r="S373" s="307">
        <f t="shared" ca="1" si="166"/>
        <v>5.083000000000002</v>
      </c>
      <c r="T373" s="304">
        <f t="shared" ca="1" si="146"/>
        <v>49.86423000000002</v>
      </c>
      <c r="U373" s="311">
        <f t="shared" ca="1" si="147"/>
        <v>0</v>
      </c>
      <c r="V373" s="306">
        <f t="shared" ca="1" si="148"/>
        <v>1.202796946245331</v>
      </c>
      <c r="W373" s="304">
        <f t="shared" ca="1" si="149"/>
        <v>40.638186695874857</v>
      </c>
      <c r="Y373" s="314" t="str">
        <f t="shared" ca="1" si="167"/>
        <v/>
      </c>
      <c r="Z373" s="315" t="str">
        <f t="shared" ca="1" si="168"/>
        <v/>
      </c>
      <c r="AA373" s="316" t="str">
        <f t="shared" ca="1" si="169"/>
        <v/>
      </c>
      <c r="AC373" s="310" t="e">
        <f t="shared" ca="1" si="170"/>
        <v>#N/A</v>
      </c>
      <c r="AD373" s="323" t="e">
        <f t="shared" ca="1" si="171"/>
        <v>#N/A</v>
      </c>
      <c r="AE373" s="324" t="e">
        <f t="shared" ca="1" si="150"/>
        <v>#N/A</v>
      </c>
      <c r="AG373" s="306">
        <f t="shared" ca="1" si="172"/>
        <v>1.8376442791541221</v>
      </c>
      <c r="AH373" s="304">
        <f t="shared" ca="1" si="173"/>
        <v>-7.9585980721400622</v>
      </c>
    </row>
    <row r="374" spans="1:34" x14ac:dyDescent="0.2">
      <c r="A374" s="347">
        <f t="shared" ca="1" si="151"/>
        <v>0.1</v>
      </c>
      <c r="B374" s="304">
        <f t="shared" ca="1" si="152"/>
        <v>32.600000000000172</v>
      </c>
      <c r="D374" s="306">
        <f t="shared" ca="1" si="153"/>
        <v>-0.41931423220340175</v>
      </c>
      <c r="E374" s="307">
        <f t="shared" ca="1" si="154"/>
        <v>-1.8260819390702192</v>
      </c>
      <c r="F374" s="304">
        <f t="shared" ca="1" si="155"/>
        <v>1.8736060614565644</v>
      </c>
      <c r="G374" s="306">
        <f t="shared" ca="1" si="156"/>
        <v>5.4597403212457971</v>
      </c>
      <c r="H374" s="307">
        <f t="shared" ca="1" si="157"/>
        <v>-104.93673536754186</v>
      </c>
      <c r="I374" s="304">
        <f t="shared" ca="1" si="158"/>
        <v>105.07867145131283</v>
      </c>
      <c r="J374" s="306">
        <f t="shared" ca="1" si="159"/>
        <v>377.70254058124414</v>
      </c>
      <c r="K374" s="307">
        <f t="shared" ca="1" si="160"/>
        <v>172.4224647181137</v>
      </c>
      <c r="L374" s="304">
        <f t="shared" ca="1" si="145"/>
        <v>415.19720073839073</v>
      </c>
      <c r="M374" s="306">
        <f t="shared" ca="1" si="161"/>
        <v>-1.5188143228223807</v>
      </c>
      <c r="N374" s="304">
        <f t="shared" ca="1" si="162"/>
        <v>-87.021650561742561</v>
      </c>
      <c r="P374" s="310">
        <f t="shared" ca="1" si="163"/>
        <v>23</v>
      </c>
      <c r="Q374" s="304">
        <f t="shared" ca="1" si="164"/>
        <v>0</v>
      </c>
      <c r="R374" s="306">
        <f t="shared" ca="1" si="165"/>
        <v>0</v>
      </c>
      <c r="S374" s="307">
        <f t="shared" ca="1" si="166"/>
        <v>5.083000000000002</v>
      </c>
      <c r="T374" s="304">
        <f t="shared" ca="1" si="146"/>
        <v>49.86423000000002</v>
      </c>
      <c r="U374" s="311">
        <f t="shared" ca="1" si="147"/>
        <v>0</v>
      </c>
      <c r="V374" s="306">
        <f t="shared" ca="1" si="148"/>
        <v>1.2040587848683901</v>
      </c>
      <c r="W374" s="304">
        <f t="shared" ca="1" si="149"/>
        <v>40.820683810018238</v>
      </c>
      <c r="Y374" s="314" t="str">
        <f t="shared" ca="1" si="167"/>
        <v/>
      </c>
      <c r="Z374" s="315" t="str">
        <f t="shared" ca="1" si="168"/>
        <v/>
      </c>
      <c r="AA374" s="316" t="str">
        <f t="shared" ca="1" si="169"/>
        <v/>
      </c>
      <c r="AC374" s="310" t="e">
        <f t="shared" ca="1" si="170"/>
        <v>#N/A</v>
      </c>
      <c r="AD374" s="323" t="e">
        <f t="shared" ca="1" si="171"/>
        <v>#N/A</v>
      </c>
      <c r="AE374" s="324" t="e">
        <f t="shared" ca="1" si="150"/>
        <v>#N/A</v>
      </c>
      <c r="AG374" s="306">
        <f t="shared" ca="1" si="172"/>
        <v>1.8015766504546962</v>
      </c>
      <c r="AH374" s="304">
        <f t="shared" ca="1" si="173"/>
        <v>-7.9949216399517686</v>
      </c>
    </row>
    <row r="375" spans="1:34" x14ac:dyDescent="0.2">
      <c r="A375" s="347">
        <f t="shared" ca="1" si="151"/>
        <v>0.1</v>
      </c>
      <c r="B375" s="304">
        <f t="shared" ca="1" si="152"/>
        <v>32.700000000000173</v>
      </c>
      <c r="D375" s="306">
        <f t="shared" ca="1" si="153"/>
        <v>-0.41727040149659284</v>
      </c>
      <c r="E375" s="307">
        <f t="shared" ca="1" si="154"/>
        <v>-1.7900226526955869</v>
      </c>
      <c r="F375" s="304">
        <f t="shared" ca="1" si="155"/>
        <v>1.838014060100867</v>
      </c>
      <c r="G375" s="306">
        <f t="shared" ca="1" si="156"/>
        <v>5.4180132810961377</v>
      </c>
      <c r="H375" s="307">
        <f t="shared" ca="1" si="157"/>
        <v>-105.11573763281142</v>
      </c>
      <c r="I375" s="304">
        <f t="shared" ca="1" si="158"/>
        <v>105.25527619081231</v>
      </c>
      <c r="J375" s="306">
        <f t="shared" ca="1" si="159"/>
        <v>378.24642826136125</v>
      </c>
      <c r="K375" s="307">
        <f t="shared" ca="1" si="160"/>
        <v>161.91984106809605</v>
      </c>
      <c r="L375" s="304">
        <f t="shared" ca="1" si="145"/>
        <v>411.44671030887412</v>
      </c>
      <c r="M375" s="306">
        <f t="shared" ca="1" si="161"/>
        <v>-1.5192985872439719</v>
      </c>
      <c r="N375" s="304">
        <f t="shared" ca="1" si="162"/>
        <v>-87.04939686926808</v>
      </c>
      <c r="P375" s="310">
        <f t="shared" ca="1" si="163"/>
        <v>23</v>
      </c>
      <c r="Q375" s="304">
        <f t="shared" ca="1" si="164"/>
        <v>0</v>
      </c>
      <c r="R375" s="306">
        <f t="shared" ca="1" si="165"/>
        <v>0</v>
      </c>
      <c r="S375" s="307">
        <f t="shared" ca="1" si="166"/>
        <v>5.083000000000002</v>
      </c>
      <c r="T375" s="304">
        <f t="shared" ca="1" si="146"/>
        <v>49.86423000000002</v>
      </c>
      <c r="U375" s="311">
        <f t="shared" ca="1" si="147"/>
        <v>0</v>
      </c>
      <c r="V375" s="306">
        <f t="shared" ca="1" si="148"/>
        <v>1.2053241152755314</v>
      </c>
      <c r="W375" s="304">
        <f t="shared" ca="1" si="149"/>
        <v>41.001055266038037</v>
      </c>
      <c r="Y375" s="314" t="str">
        <f t="shared" ca="1" si="167"/>
        <v/>
      </c>
      <c r="Z375" s="315" t="str">
        <f t="shared" ca="1" si="168"/>
        <v/>
      </c>
      <c r="AA375" s="316" t="str">
        <f t="shared" ca="1" si="169"/>
        <v/>
      </c>
      <c r="AC375" s="310" t="e">
        <f t="shared" ca="1" si="170"/>
        <v>#N/A</v>
      </c>
      <c r="AD375" s="323" t="e">
        <f t="shared" ca="1" si="171"/>
        <v>#N/A</v>
      </c>
      <c r="AE375" s="324" t="e">
        <f t="shared" ca="1" si="150"/>
        <v>#N/A</v>
      </c>
      <c r="AG375" s="306">
        <f t="shared" ca="1" si="172"/>
        <v>1.7659239768546797</v>
      </c>
      <c r="AH375" s="304">
        <f t="shared" ca="1" si="173"/>
        <v>-8.0308250659095464</v>
      </c>
    </row>
    <row r="376" spans="1:34" x14ac:dyDescent="0.2">
      <c r="A376" s="347">
        <f t="shared" ca="1" si="151"/>
        <v>0.1</v>
      </c>
      <c r="B376" s="304">
        <f t="shared" ca="1" si="152"/>
        <v>32.800000000000175</v>
      </c>
      <c r="D376" s="306">
        <f t="shared" ca="1" si="153"/>
        <v>-0.41521316487248466</v>
      </c>
      <c r="E376" s="307">
        <f t="shared" ca="1" si="154"/>
        <v>-1.7543833309328249</v>
      </c>
      <c r="F376" s="304">
        <f t="shared" ca="1" si="155"/>
        <v>1.8028485361056761</v>
      </c>
      <c r="G376" s="306">
        <f t="shared" ca="1" si="156"/>
        <v>5.3764919646088893</v>
      </c>
      <c r="H376" s="307">
        <f t="shared" ca="1" si="157"/>
        <v>-105.2911759659047</v>
      </c>
      <c r="I376" s="304">
        <f t="shared" ca="1" si="158"/>
        <v>105.42835672687217</v>
      </c>
      <c r="J376" s="306">
        <f t="shared" ca="1" si="159"/>
        <v>378.78615352364648</v>
      </c>
      <c r="K376" s="307">
        <f t="shared" ca="1" si="160"/>
        <v>151.39949538816023</v>
      </c>
      <c r="L376" s="304">
        <f t="shared" ca="1" si="145"/>
        <v>407.92248933471302</v>
      </c>
      <c r="M376" s="306">
        <f t="shared" ca="1" si="161"/>
        <v>-1.5197775566530682</v>
      </c>
      <c r="N376" s="304">
        <f t="shared" ca="1" si="162"/>
        <v>-87.076839794925178</v>
      </c>
      <c r="P376" s="310">
        <f t="shared" ca="1" si="163"/>
        <v>23</v>
      </c>
      <c r="Q376" s="304">
        <f t="shared" ca="1" si="164"/>
        <v>0</v>
      </c>
      <c r="R376" s="306">
        <f t="shared" ca="1" si="165"/>
        <v>0</v>
      </c>
      <c r="S376" s="307">
        <f t="shared" ca="1" si="166"/>
        <v>5.083000000000002</v>
      </c>
      <c r="T376" s="304">
        <f t="shared" ca="1" si="146"/>
        <v>49.86423000000002</v>
      </c>
      <c r="U376" s="311">
        <f t="shared" ca="1" si="147"/>
        <v>0</v>
      </c>
      <c r="V376" s="306">
        <f t="shared" ca="1" si="148"/>
        <v>1.2065929030742566</v>
      </c>
      <c r="W376" s="304">
        <f t="shared" ca="1" si="149"/>
        <v>41.179311373132379</v>
      </c>
      <c r="Y376" s="314" t="str">
        <f t="shared" ca="1" si="167"/>
        <v/>
      </c>
      <c r="Z376" s="315" t="str">
        <f t="shared" ca="1" si="168"/>
        <v/>
      </c>
      <c r="AA376" s="316" t="str">
        <f t="shared" ca="1" si="169"/>
        <v/>
      </c>
      <c r="AC376" s="310" t="e">
        <f t="shared" ca="1" si="170"/>
        <v>#N/A</v>
      </c>
      <c r="AD376" s="323" t="e">
        <f t="shared" ca="1" si="171"/>
        <v>#N/A</v>
      </c>
      <c r="AE376" s="324" t="e">
        <f t="shared" ca="1" si="150"/>
        <v>#N/A</v>
      </c>
      <c r="AG376" s="306">
        <f t="shared" ca="1" si="172"/>
        <v>1.7306844281108695</v>
      </c>
      <c r="AH376" s="304">
        <f t="shared" ca="1" si="173"/>
        <v>-8.0663103021912299</v>
      </c>
    </row>
    <row r="377" spans="1:34" x14ac:dyDescent="0.2">
      <c r="A377" s="347">
        <f t="shared" ca="1" si="151"/>
        <v>0.1</v>
      </c>
      <c r="B377" s="304">
        <f t="shared" ca="1" si="152"/>
        <v>32.900000000000176</v>
      </c>
      <c r="D377" s="306">
        <f t="shared" ca="1" si="153"/>
        <v>-0.41314312842190737</v>
      </c>
      <c r="E377" s="307">
        <f t="shared" ca="1" si="154"/>
        <v>-1.7191619367946203</v>
      </c>
      <c r="F377" s="304">
        <f t="shared" ca="1" si="155"/>
        <v>1.7681077482680942</v>
      </c>
      <c r="G377" s="306">
        <f t="shared" ca="1" si="156"/>
        <v>5.3351776517666982</v>
      </c>
      <c r="H377" s="307">
        <f t="shared" ca="1" si="157"/>
        <v>-105.46309215958416</v>
      </c>
      <c r="I377" s="304">
        <f t="shared" ca="1" si="158"/>
        <v>105.59795418679688</v>
      </c>
      <c r="J377" s="306">
        <f t="shared" ca="1" si="159"/>
        <v>379.32173700446526</v>
      </c>
      <c r="K377" s="307">
        <f t="shared" ca="1" si="160"/>
        <v>140.8617819818858</v>
      </c>
      <c r="L377" s="304">
        <f t="shared" ca="1" si="145"/>
        <v>404.63195843531321</v>
      </c>
      <c r="M377" s="306">
        <f t="shared" ca="1" si="161"/>
        <v>-1.5202513130453896</v>
      </c>
      <c r="N377" s="304">
        <f t="shared" ca="1" si="162"/>
        <v>-87.103984036722537</v>
      </c>
      <c r="P377" s="310">
        <f t="shared" ca="1" si="163"/>
        <v>23</v>
      </c>
      <c r="Q377" s="304">
        <f t="shared" ca="1" si="164"/>
        <v>0</v>
      </c>
      <c r="R377" s="306">
        <f t="shared" ca="1" si="165"/>
        <v>0</v>
      </c>
      <c r="S377" s="307">
        <f t="shared" ca="1" si="166"/>
        <v>5.083000000000002</v>
      </c>
      <c r="T377" s="304">
        <f t="shared" ca="1" si="146"/>
        <v>49.86423000000002</v>
      </c>
      <c r="U377" s="311">
        <f t="shared" ca="1" si="147"/>
        <v>0</v>
      </c>
      <c r="V377" s="306">
        <f t="shared" ca="1" si="148"/>
        <v>1.207865114234369</v>
      </c>
      <c r="W377" s="304">
        <f t="shared" ca="1" si="149"/>
        <v>41.355462811794837</v>
      </c>
      <c r="Y377" s="314" t="str">
        <f t="shared" ca="1" si="167"/>
        <v/>
      </c>
      <c r="Z377" s="315" t="str">
        <f t="shared" ca="1" si="168"/>
        <v/>
      </c>
      <c r="AA377" s="316" t="str">
        <f t="shared" ca="1" si="169"/>
        <v/>
      </c>
      <c r="AC377" s="310" t="e">
        <f t="shared" ca="1" si="170"/>
        <v>#N/A</v>
      </c>
      <c r="AD377" s="323" t="e">
        <f t="shared" ca="1" si="171"/>
        <v>#N/A</v>
      </c>
      <c r="AE377" s="324" t="e">
        <f t="shared" ca="1" si="150"/>
        <v>#N/A</v>
      </c>
      <c r="AG377" s="306">
        <f t="shared" ca="1" si="172"/>
        <v>1.69585609452227</v>
      </c>
      <c r="AH377" s="304">
        <f t="shared" ca="1" si="173"/>
        <v>-8.1013793769687901</v>
      </c>
    </row>
    <row r="378" spans="1:34" x14ac:dyDescent="0.2">
      <c r="A378" s="347">
        <f t="shared" ca="1" si="151"/>
        <v>0.1</v>
      </c>
      <c r="B378" s="304">
        <f t="shared" ca="1" si="152"/>
        <v>33.000000000000178</v>
      </c>
      <c r="D378" s="306">
        <f t="shared" ca="1" si="153"/>
        <v>-0.41106088838181087</v>
      </c>
      <c r="E378" s="307">
        <f t="shared" ca="1" si="154"/>
        <v>-1.6843563599506588</v>
      </c>
      <c r="F378" s="304">
        <f t="shared" ca="1" si="155"/>
        <v>1.733789895363183</v>
      </c>
      <c r="G378" s="306">
        <f t="shared" ca="1" si="156"/>
        <v>5.2940715629285169</v>
      </c>
      <c r="H378" s="307">
        <f t="shared" ca="1" si="157"/>
        <v>-105.63152779557923</v>
      </c>
      <c r="I378" s="304">
        <f t="shared" ca="1" si="158"/>
        <v>105.764109499119</v>
      </c>
      <c r="J378" s="306">
        <f t="shared" ca="1" si="159"/>
        <v>379.85319946520002</v>
      </c>
      <c r="K378" s="307">
        <f t="shared" ca="1" si="160"/>
        <v>130.30705098412761</v>
      </c>
      <c r="L378" s="304">
        <f t="shared" ca="1" si="145"/>
        <v>401.58234607627998</v>
      </c>
      <c r="M378" s="306">
        <f t="shared" ca="1" si="161"/>
        <v>-1.5207199365708883</v>
      </c>
      <c r="N378" s="304">
        <f t="shared" ca="1" si="162"/>
        <v>-87.130834186914157</v>
      </c>
      <c r="P378" s="310">
        <f t="shared" ca="1" si="163"/>
        <v>23</v>
      </c>
      <c r="Q378" s="304">
        <f t="shared" ca="1" si="164"/>
        <v>0</v>
      </c>
      <c r="R378" s="306">
        <f t="shared" ca="1" si="165"/>
        <v>0</v>
      </c>
      <c r="S378" s="307">
        <f t="shared" ca="1" si="166"/>
        <v>5.083000000000002</v>
      </c>
      <c r="T378" s="304">
        <f t="shared" ca="1" si="146"/>
        <v>49.86423000000002</v>
      </c>
      <c r="U378" s="311">
        <f t="shared" ca="1" si="147"/>
        <v>0</v>
      </c>
      <c r="V378" s="306">
        <f t="shared" ca="1" si="148"/>
        <v>1.2091407150868321</v>
      </c>
      <c r="W378" s="304">
        <f t="shared" ca="1" si="149"/>
        <v>41.529520619086028</v>
      </c>
      <c r="Y378" s="314" t="str">
        <f t="shared" ca="1" si="167"/>
        <v/>
      </c>
      <c r="Z378" s="315" t="str">
        <f t="shared" ca="1" si="168"/>
        <v/>
      </c>
      <c r="AA378" s="316" t="str">
        <f t="shared" ca="1" si="169"/>
        <v/>
      </c>
      <c r="AC378" s="310">
        <f t="shared" ca="1" si="170"/>
        <v>33.000000000000178</v>
      </c>
      <c r="AD378" s="323">
        <f t="shared" ca="1" si="171"/>
        <v>379.85319946520002</v>
      </c>
      <c r="AE378" s="324" t="e">
        <f t="shared" ca="1" si="150"/>
        <v>#N/A</v>
      </c>
      <c r="AG378" s="306">
        <f t="shared" ca="1" si="172"/>
        <v>1.6614369899960071</v>
      </c>
      <c r="AH378" s="304">
        <f t="shared" ca="1" si="173"/>
        <v>-8.1360343914607167</v>
      </c>
    </row>
    <row r="379" spans="1:34" x14ac:dyDescent="0.2">
      <c r="A379" s="347">
        <f t="shared" ca="1" si="151"/>
        <v>0.1</v>
      </c>
      <c r="B379" s="304">
        <f t="shared" ca="1" si="152"/>
        <v>33.100000000000179</v>
      </c>
      <c r="D379" s="306">
        <f t="shared" ca="1" si="153"/>
        <v>-0.40896703115083127</v>
      </c>
      <c r="E379" s="307">
        <f t="shared" ca="1" si="154"/>
        <v>-1.6499644196370085</v>
      </c>
      <c r="F379" s="304">
        <f t="shared" ca="1" si="155"/>
        <v>1.6998931197685387</v>
      </c>
      <c r="G379" s="306">
        <f t="shared" ca="1" si="156"/>
        <v>5.2531748598134334</v>
      </c>
      <c r="H379" s="307">
        <f t="shared" ca="1" si="157"/>
        <v>-105.79652423754293</v>
      </c>
      <c r="I379" s="304">
        <f t="shared" ca="1" si="158"/>
        <v>105.92686338626658</v>
      </c>
      <c r="J379" s="306">
        <f t="shared" ca="1" si="159"/>
        <v>380.38056178633713</v>
      </c>
      <c r="K379" s="307">
        <f t="shared" ca="1" si="160"/>
        <v>119.73564838247151</v>
      </c>
      <c r="L379" s="304">
        <f t="shared" ca="1" si="145"/>
        <v>398.78063804359942</v>
      </c>
      <c r="M379" s="306">
        <f t="shared" ca="1" si="161"/>
        <v>-1.521183505586869</v>
      </c>
      <c r="N379" s="304">
        <f t="shared" ca="1" si="162"/>
        <v>-87.157394735042871</v>
      </c>
      <c r="P379" s="310">
        <f t="shared" ca="1" si="163"/>
        <v>23</v>
      </c>
      <c r="Q379" s="304">
        <f t="shared" ca="1" si="164"/>
        <v>0</v>
      </c>
      <c r="R379" s="306">
        <f t="shared" ca="1" si="165"/>
        <v>0</v>
      </c>
      <c r="S379" s="307">
        <f t="shared" ca="1" si="166"/>
        <v>5.083000000000002</v>
      </c>
      <c r="T379" s="304">
        <f t="shared" ca="1" si="146"/>
        <v>49.86423000000002</v>
      </c>
      <c r="U379" s="311">
        <f t="shared" ca="1" si="147"/>
        <v>0</v>
      </c>
      <c r="V379" s="306">
        <f t="shared" ca="1" si="148"/>
        <v>1.2104196723225515</v>
      </c>
      <c r="W379" s="304">
        <f t="shared" ca="1" si="149"/>
        <v>41.701496174161619</v>
      </c>
      <c r="Y379" s="314" t="str">
        <f t="shared" ca="1" si="167"/>
        <v/>
      </c>
      <c r="Z379" s="315" t="str">
        <f t="shared" ca="1" si="168"/>
        <v/>
      </c>
      <c r="AA379" s="316" t="str">
        <f t="shared" ca="1" si="169"/>
        <v/>
      </c>
      <c r="AC379" s="310" t="e">
        <f t="shared" ca="1" si="170"/>
        <v>#N/A</v>
      </c>
      <c r="AD379" s="323" t="e">
        <f t="shared" ca="1" si="171"/>
        <v>#N/A</v>
      </c>
      <c r="AE379" s="324" t="e">
        <f t="shared" ca="1" si="150"/>
        <v>#N/A</v>
      </c>
      <c r="AG379" s="306">
        <f t="shared" ca="1" si="172"/>
        <v>1.6274250550584579</v>
      </c>
      <c r="AH379" s="304">
        <f t="shared" ca="1" si="173"/>
        <v>-8.1702775170344317</v>
      </c>
    </row>
    <row r="380" spans="1:34" x14ac:dyDescent="0.2">
      <c r="A380" s="347">
        <f t="shared" ca="1" si="151"/>
        <v>0.1</v>
      </c>
      <c r="B380" s="304">
        <f t="shared" ca="1" si="152"/>
        <v>33.20000000000018</v>
      </c>
      <c r="D380" s="306">
        <f t="shared" ca="1" si="153"/>
        <v>-0.40686213331006355</v>
      </c>
      <c r="E380" s="307">
        <f t="shared" ca="1" si="154"/>
        <v>-1.6159838675148599</v>
      </c>
      <c r="F380" s="304">
        <f t="shared" ca="1" si="155"/>
        <v>1.6664155110865657</v>
      </c>
      <c r="G380" s="306">
        <f t="shared" ca="1" si="156"/>
        <v>5.2124886464824272</v>
      </c>
      <c r="H380" s="307">
        <f t="shared" ca="1" si="157"/>
        <v>-105.95812262429442</v>
      </c>
      <c r="I380" s="304">
        <f t="shared" ca="1" si="158"/>
        <v>106.08625635752598</v>
      </c>
      <c r="J380" s="306">
        <f t="shared" ca="1" si="159"/>
        <v>380.90384496165194</v>
      </c>
      <c r="K380" s="307">
        <f t="shared" ca="1" si="160"/>
        <v>109.14791603937964</v>
      </c>
      <c r="L380" s="304">
        <f t="shared" ca="1" si="145"/>
        <v>396.23352543961954</v>
      </c>
      <c r="M380" s="306">
        <f t="shared" ca="1" si="161"/>
        <v>-1.5216420967093089</v>
      </c>
      <c r="N380" s="304">
        <f t="shared" ca="1" si="162"/>
        <v>-87.183670070880851</v>
      </c>
      <c r="P380" s="310">
        <f t="shared" ca="1" si="163"/>
        <v>23</v>
      </c>
      <c r="Q380" s="304">
        <f t="shared" ca="1" si="164"/>
        <v>0</v>
      </c>
      <c r="R380" s="306">
        <f t="shared" ca="1" si="165"/>
        <v>0</v>
      </c>
      <c r="S380" s="307">
        <f t="shared" ca="1" si="166"/>
        <v>5.083000000000002</v>
      </c>
      <c r="T380" s="304">
        <f t="shared" ca="1" si="146"/>
        <v>49.86423000000002</v>
      </c>
      <c r="U380" s="311">
        <f t="shared" ca="1" si="147"/>
        <v>0</v>
      </c>
      <c r="V380" s="306">
        <f t="shared" ca="1" si="148"/>
        <v>1.2117019529910971</v>
      </c>
      <c r="W380" s="304">
        <f t="shared" ca="1" si="149"/>
        <v>41.871401184059224</v>
      </c>
      <c r="Y380" s="314" t="str">
        <f t="shared" ca="1" si="167"/>
        <v/>
      </c>
      <c r="Z380" s="315" t="str">
        <f t="shared" ca="1" si="168"/>
        <v/>
      </c>
      <c r="AA380" s="316" t="str">
        <f t="shared" ca="1" si="169"/>
        <v/>
      </c>
      <c r="AC380" s="310" t="e">
        <f t="shared" ca="1" si="170"/>
        <v>#N/A</v>
      </c>
      <c r="AD380" s="323" t="e">
        <f t="shared" ca="1" si="171"/>
        <v>#N/A</v>
      </c>
      <c r="AE380" s="324" t="e">
        <f t="shared" ca="1" si="150"/>
        <v>#N/A</v>
      </c>
      <c r="AG380" s="306">
        <f t="shared" ca="1" si="172"/>
        <v>1.5938181598114625</v>
      </c>
      <c r="AH380" s="304">
        <f t="shared" ca="1" si="173"/>
        <v>-8.2041109923591584</v>
      </c>
    </row>
    <row r="381" spans="1:34" x14ac:dyDescent="0.2">
      <c r="A381" s="347">
        <f t="shared" ca="1" si="151"/>
        <v>0.1</v>
      </c>
      <c r="B381" s="304">
        <f t="shared" ca="1" si="152"/>
        <v>33.300000000000182</v>
      </c>
      <c r="D381" s="306">
        <f t="shared" ca="1" si="153"/>
        <v>-0.40474676164882556</v>
      </c>
      <c r="E381" s="307">
        <f t="shared" ca="1" si="154"/>
        <v>-1.582412390478126</v>
      </c>
      <c r="F381" s="304">
        <f t="shared" ca="1" si="155"/>
        <v>1.6333551097675938</v>
      </c>
      <c r="G381" s="306">
        <f t="shared" ca="1" si="156"/>
        <v>5.1720139703175443</v>
      </c>
      <c r="H381" s="307">
        <f t="shared" ca="1" si="157"/>
        <v>-106.11636386334223</v>
      </c>
      <c r="I381" s="304">
        <f t="shared" ca="1" si="158"/>
        <v>106.24232870229457</v>
      </c>
      <c r="J381" s="306">
        <f t="shared" ca="1" si="159"/>
        <v>381.42307009249191</v>
      </c>
      <c r="K381" s="307">
        <f t="shared" ca="1" si="160"/>
        <v>98.544191714997808</v>
      </c>
      <c r="L381" s="304">
        <f t="shared" ca="1" si="145"/>
        <v>393.9473519641225</v>
      </c>
      <c r="M381" s="306">
        <f t="shared" ca="1" si="161"/>
        <v>-1.5220957848624475</v>
      </c>
      <c r="N381" s="304">
        <f t="shared" ca="1" si="162"/>
        <v>-87.209664487270771</v>
      </c>
      <c r="P381" s="310">
        <f t="shared" ca="1" si="163"/>
        <v>23</v>
      </c>
      <c r="Q381" s="304">
        <f t="shared" ca="1" si="164"/>
        <v>0</v>
      </c>
      <c r="R381" s="306">
        <f t="shared" ca="1" si="165"/>
        <v>0</v>
      </c>
      <c r="S381" s="307">
        <f t="shared" ca="1" si="166"/>
        <v>5.083000000000002</v>
      </c>
      <c r="T381" s="304">
        <f t="shared" ca="1" si="146"/>
        <v>49.86423000000002</v>
      </c>
      <c r="U381" s="311">
        <f t="shared" ca="1" si="147"/>
        <v>0</v>
      </c>
      <c r="V381" s="306">
        <f t="shared" ca="1" si="148"/>
        <v>1.2129875244993482</v>
      </c>
      <c r="W381" s="304">
        <f t="shared" ca="1" si="149"/>
        <v>42.039247669744896</v>
      </c>
      <c r="Y381" s="314" t="str">
        <f t="shared" ca="1" si="167"/>
        <v/>
      </c>
      <c r="Z381" s="315" t="str">
        <f t="shared" ca="1" si="168"/>
        <v/>
      </c>
      <c r="AA381" s="316" t="str">
        <f t="shared" ca="1" si="169"/>
        <v/>
      </c>
      <c r="AC381" s="310" t="e">
        <f t="shared" ca="1" si="170"/>
        <v>#N/A</v>
      </c>
      <c r="AD381" s="323" t="e">
        <f t="shared" ca="1" si="171"/>
        <v>#N/A</v>
      </c>
      <c r="AE381" s="324" t="e">
        <f t="shared" ca="1" si="150"/>
        <v>#N/A</v>
      </c>
      <c r="AG381" s="306">
        <f t="shared" ca="1" si="172"/>
        <v>1.5606141068333006</v>
      </c>
      <c r="AH381" s="304">
        <f t="shared" ca="1" si="173"/>
        <v>-8.237537120609721</v>
      </c>
    </row>
    <row r="382" spans="1:34" x14ac:dyDescent="0.2">
      <c r="A382" s="347">
        <f t="shared" ca="1" si="151"/>
        <v>0.1</v>
      </c>
      <c r="B382" s="304">
        <f t="shared" ca="1" si="152"/>
        <v>33.400000000000183</v>
      </c>
      <c r="D382" s="306">
        <f t="shared" ca="1" si="153"/>
        <v>-0.40262147319521735</v>
      </c>
      <c r="E382" s="307">
        <f t="shared" ca="1" si="154"/>
        <v>-1.5492476134097934</v>
      </c>
      <c r="F382" s="304">
        <f t="shared" ca="1" si="155"/>
        <v>1.600709910737679</v>
      </c>
      <c r="G382" s="306">
        <f t="shared" ca="1" si="156"/>
        <v>5.1317518229980221</v>
      </c>
      <c r="H382" s="307">
        <f t="shared" ca="1" si="157"/>
        <v>-106.27128862468321</v>
      </c>
      <c r="I382" s="304">
        <f t="shared" ca="1" si="158"/>
        <v>106.39512048361789</v>
      </c>
      <c r="J382" s="306">
        <f t="shared" ca="1" si="159"/>
        <v>381.9382583821577</v>
      </c>
      <c r="K382" s="307">
        <f t="shared" ca="1" si="160"/>
        <v>87.92480909059654</v>
      </c>
      <c r="L382" s="304">
        <f t="shared" ca="1" si="145"/>
        <v>391.92806134495356</v>
      </c>
      <c r="M382" s="306">
        <f t="shared" ca="1" si="161"/>
        <v>-1.5225446433267096</v>
      </c>
      <c r="N382" s="304">
        <f t="shared" ca="1" si="162"/>
        <v>-87.235382182871717</v>
      </c>
      <c r="P382" s="310">
        <f t="shared" ca="1" si="163"/>
        <v>23</v>
      </c>
      <c r="Q382" s="304">
        <f t="shared" ca="1" si="164"/>
        <v>0</v>
      </c>
      <c r="R382" s="306">
        <f t="shared" ca="1" si="165"/>
        <v>0</v>
      </c>
      <c r="S382" s="307">
        <f t="shared" ca="1" si="166"/>
        <v>5.083000000000002</v>
      </c>
      <c r="T382" s="304">
        <f t="shared" ca="1" si="146"/>
        <v>49.86423000000002</v>
      </c>
      <c r="U382" s="311">
        <f t="shared" ca="1" si="147"/>
        <v>0</v>
      </c>
      <c r="V382" s="306">
        <f t="shared" ca="1" si="148"/>
        <v>1.2142763546100852</v>
      </c>
      <c r="W382" s="304">
        <f t="shared" ca="1" si="149"/>
        <v>42.205047952421445</v>
      </c>
      <c r="Y382" s="314" t="str">
        <f t="shared" ca="1" si="167"/>
        <v/>
      </c>
      <c r="Z382" s="315" t="str">
        <f t="shared" ca="1" si="168"/>
        <v/>
      </c>
      <c r="AA382" s="316" t="str">
        <f t="shared" ca="1" si="169"/>
        <v/>
      </c>
      <c r="AC382" s="310" t="e">
        <f t="shared" ca="1" si="170"/>
        <v>#N/A</v>
      </c>
      <c r="AD382" s="323" t="e">
        <f t="shared" ca="1" si="171"/>
        <v>#N/A</v>
      </c>
      <c r="AE382" s="324" t="e">
        <f t="shared" ca="1" si="150"/>
        <v>#N/A</v>
      </c>
      <c r="AG382" s="306">
        <f t="shared" ca="1" si="172"/>
        <v>1.5278106340245081</v>
      </c>
      <c r="AH382" s="304">
        <f t="shared" ca="1" si="173"/>
        <v>-8.2705582667213999</v>
      </c>
    </row>
    <row r="383" spans="1:34" x14ac:dyDescent="0.2">
      <c r="A383" s="347">
        <f t="shared" ca="1" si="151"/>
        <v>0.1</v>
      </c>
      <c r="B383" s="304">
        <f t="shared" ca="1" si="152"/>
        <v>33.500000000000185</v>
      </c>
      <c r="D383" s="306">
        <f t="shared" ca="1" si="153"/>
        <v>-0.40048681525130386</v>
      </c>
      <c r="E383" s="307">
        <f t="shared" ca="1" si="154"/>
        <v>-1.5164871018865203</v>
      </c>
      <c r="F383" s="304">
        <f t="shared" ca="1" si="155"/>
        <v>1.5684778670348871</v>
      </c>
      <c r="G383" s="306">
        <f t="shared" ca="1" si="156"/>
        <v>5.0917031414728919</v>
      </c>
      <c r="H383" s="307">
        <f t="shared" ca="1" si="157"/>
        <v>-106.42293733487186</v>
      </c>
      <c r="I383" s="304">
        <f t="shared" ca="1" si="158"/>
        <v>106.54467153200552</v>
      </c>
      <c r="J383" s="306">
        <f t="shared" ca="1" si="159"/>
        <v>382.44943113038124</v>
      </c>
      <c r="K383" s="307">
        <f t="shared" ca="1" si="160"/>
        <v>77.290097792618781</v>
      </c>
      <c r="L383" s="304">
        <f t="shared" ca="1" si="145"/>
        <v>390.18114586528242</v>
      </c>
      <c r="M383" s="306">
        <f t="shared" ca="1" si="161"/>
        <v>-1.5229887437850325</v>
      </c>
      <c r="N383" s="304">
        <f t="shared" ca="1" si="162"/>
        <v>-87.260827264813443</v>
      </c>
      <c r="P383" s="310">
        <f t="shared" ca="1" si="163"/>
        <v>23</v>
      </c>
      <c r="Q383" s="304">
        <f t="shared" ca="1" si="164"/>
        <v>0</v>
      </c>
      <c r="R383" s="306">
        <f t="shared" ca="1" si="165"/>
        <v>0</v>
      </c>
      <c r="S383" s="307">
        <f t="shared" ca="1" si="166"/>
        <v>5.083000000000002</v>
      </c>
      <c r="T383" s="304">
        <f t="shared" ca="1" si="146"/>
        <v>49.86423000000002</v>
      </c>
      <c r="U383" s="311">
        <f t="shared" ca="1" si="147"/>
        <v>0</v>
      </c>
      <c r="V383" s="306">
        <f t="shared" ca="1" si="148"/>
        <v>1.2155684114405094</v>
      </c>
      <c r="W383" s="304">
        <f t="shared" ca="1" si="149"/>
        <v>42.368814640098442</v>
      </c>
      <c r="Y383" s="314" t="str">
        <f t="shared" ca="1" si="167"/>
        <v/>
      </c>
      <c r="Z383" s="315" t="str">
        <f t="shared" ca="1" si="168"/>
        <v/>
      </c>
      <c r="AA383" s="316" t="str">
        <f t="shared" ca="1" si="169"/>
        <v/>
      </c>
      <c r="AC383" s="310" t="e">
        <f t="shared" ca="1" si="170"/>
        <v>#N/A</v>
      </c>
      <c r="AD383" s="323" t="e">
        <f t="shared" ca="1" si="171"/>
        <v>#N/A</v>
      </c>
      <c r="AE383" s="324" t="e">
        <f t="shared" ca="1" si="150"/>
        <v>#N/A</v>
      </c>
      <c r="AG383" s="306">
        <f t="shared" ca="1" si="172"/>
        <v>1.4954054173982261</v>
      </c>
      <c r="AH383" s="304">
        <f t="shared" ca="1" si="173"/>
        <v>-8.3031768546963267</v>
      </c>
    </row>
    <row r="384" spans="1:34" x14ac:dyDescent="0.2">
      <c r="A384" s="347">
        <f t="shared" ca="1" si="151"/>
        <v>0.1</v>
      </c>
      <c r="B384" s="304">
        <f t="shared" ca="1" si="152"/>
        <v>33.600000000000186</v>
      </c>
      <c r="D384" s="306">
        <f t="shared" ca="1" si="153"/>
        <v>-0.39834332543268453</v>
      </c>
      <c r="E384" s="307">
        <f t="shared" ca="1" si="154"/>
        <v>-1.4841283648315837</v>
      </c>
      <c r="F384" s="304">
        <f t="shared" ca="1" si="155"/>
        <v>1.5366568934587967</v>
      </c>
      <c r="G384" s="306">
        <f t="shared" ca="1" si="156"/>
        <v>5.0518688089296235</v>
      </c>
      <c r="H384" s="307">
        <f t="shared" ca="1" si="157"/>
        <v>-106.57135017135502</v>
      </c>
      <c r="I384" s="304">
        <f t="shared" ca="1" si="158"/>
        <v>106.69102143952043</v>
      </c>
      <c r="J384" s="306">
        <f t="shared" ca="1" si="159"/>
        <v>382.95660972790137</v>
      </c>
      <c r="K384" s="307">
        <f t="shared" ca="1" si="160"/>
        <v>66.640383417307433</v>
      </c>
      <c r="L384" s="304">
        <f t="shared" ca="1" si="145"/>
        <v>388.71159699228673</v>
      </c>
      <c r="M384" s="306">
        <f t="shared" ca="1" si="161"/>
        <v>-1.5234281563676519</v>
      </c>
      <c r="N384" s="304">
        <f t="shared" ca="1" si="162"/>
        <v>-87.286003751262484</v>
      </c>
      <c r="P384" s="310">
        <f t="shared" ca="1" si="163"/>
        <v>23</v>
      </c>
      <c r="Q384" s="304">
        <f t="shared" ca="1" si="164"/>
        <v>0</v>
      </c>
      <c r="R384" s="306">
        <f t="shared" ca="1" si="165"/>
        <v>0</v>
      </c>
      <c r="S384" s="307">
        <f t="shared" ca="1" si="166"/>
        <v>5.083000000000002</v>
      </c>
      <c r="T384" s="304">
        <f t="shared" ca="1" si="146"/>
        <v>49.86423000000002</v>
      </c>
      <c r="U384" s="311">
        <f t="shared" ca="1" si="147"/>
        <v>0</v>
      </c>
      <c r="V384" s="306">
        <f t="shared" ca="1" si="148"/>
        <v>1.2168636634607095</v>
      </c>
      <c r="W384" s="304">
        <f t="shared" ca="1" si="149"/>
        <v>42.530560614425433</v>
      </c>
      <c r="Y384" s="314" t="str">
        <f t="shared" ca="1" si="167"/>
        <v/>
      </c>
      <c r="Z384" s="315" t="str">
        <f t="shared" ca="1" si="168"/>
        <v/>
      </c>
      <c r="AA384" s="316" t="str">
        <f t="shared" ca="1" si="169"/>
        <v/>
      </c>
      <c r="AC384" s="310" t="e">
        <f t="shared" ca="1" si="170"/>
        <v>#N/A</v>
      </c>
      <c r="AD384" s="323" t="e">
        <f t="shared" ca="1" si="171"/>
        <v>#N/A</v>
      </c>
      <c r="AE384" s="324" t="e">
        <f t="shared" ca="1" si="150"/>
        <v>#N/A</v>
      </c>
      <c r="AG384" s="306">
        <f t="shared" ca="1" si="172"/>
        <v>1.4633960738153888</v>
      </c>
      <c r="AH384" s="304">
        <f t="shared" ca="1" si="173"/>
        <v>-8.335395364961327</v>
      </c>
    </row>
    <row r="385" spans="1:34" x14ac:dyDescent="0.2">
      <c r="A385" s="347">
        <f t="shared" ca="1" si="151"/>
        <v>0.1</v>
      </c>
      <c r="B385" s="304">
        <f t="shared" ca="1" si="152"/>
        <v>33.700000000000188</v>
      </c>
      <c r="D385" s="306">
        <f t="shared" ca="1" si="153"/>
        <v>-0.39619153171230237</v>
      </c>
      <c r="E385" s="307">
        <f t="shared" ca="1" si="154"/>
        <v>-1.4521688571158116</v>
      </c>
      <c r="F385" s="304">
        <f t="shared" ca="1" si="155"/>
        <v>1.5052448702379233</v>
      </c>
      <c r="G385" s="306">
        <f t="shared" ca="1" si="156"/>
        <v>5.0122496557583931</v>
      </c>
      <c r="H385" s="307">
        <f t="shared" ca="1" si="157"/>
        <v>-106.7165670570666</v>
      </c>
      <c r="I385" s="304">
        <f t="shared" ca="1" si="158"/>
        <v>106.834209554136</v>
      </c>
      <c r="J385" s="306">
        <f t="shared" ca="1" si="159"/>
        <v>383.45981565113578</v>
      </c>
      <c r="K385" s="307">
        <f t="shared" ca="1" si="160"/>
        <v>55.975987555886348</v>
      </c>
      <c r="L385" s="304">
        <f t="shared" ca="1" si="145"/>
        <v>387.52385913909836</v>
      </c>
      <c r="M385" s="306">
        <f t="shared" ca="1" si="161"/>
        <v>-1.5238629496954108</v>
      </c>
      <c r="N385" s="304">
        <f t="shared" ca="1" si="162"/>
        <v>-87.310915573903515</v>
      </c>
      <c r="P385" s="310">
        <f t="shared" ca="1" si="163"/>
        <v>23</v>
      </c>
      <c r="Q385" s="304">
        <f t="shared" ca="1" si="164"/>
        <v>0</v>
      </c>
      <c r="R385" s="306">
        <f t="shared" ca="1" si="165"/>
        <v>0</v>
      </c>
      <c r="S385" s="307">
        <f t="shared" ca="1" si="166"/>
        <v>5.083000000000002</v>
      </c>
      <c r="T385" s="304">
        <f t="shared" ca="1" si="146"/>
        <v>49.86423000000002</v>
      </c>
      <c r="U385" s="311">
        <f t="shared" ca="1" si="147"/>
        <v>0</v>
      </c>
      <c r="V385" s="306">
        <f t="shared" ca="1" si="148"/>
        <v>1.2181620794920671</v>
      </c>
      <c r="W385" s="304">
        <f t="shared" ca="1" si="149"/>
        <v>42.690299017788327</v>
      </c>
      <c r="Y385" s="314" t="str">
        <f t="shared" ca="1" si="167"/>
        <v/>
      </c>
      <c r="Z385" s="315" t="str">
        <f t="shared" ca="1" si="168"/>
        <v/>
      </c>
      <c r="AA385" s="316" t="str">
        <f t="shared" ca="1" si="169"/>
        <v/>
      </c>
      <c r="AC385" s="310" t="e">
        <f t="shared" ca="1" si="170"/>
        <v>#N/A</v>
      </c>
      <c r="AD385" s="323" t="e">
        <f t="shared" ca="1" si="171"/>
        <v>#N/A</v>
      </c>
      <c r="AE385" s="324" t="e">
        <f t="shared" ca="1" si="150"/>
        <v>#N/A</v>
      </c>
      <c r="AG385" s="306">
        <f t="shared" ca="1" si="172"/>
        <v>1.4317801636644703</v>
      </c>
      <c r="AH385" s="304">
        <f t="shared" ca="1" si="173"/>
        <v>-8.3672163317775752</v>
      </c>
    </row>
    <row r="386" spans="1:34" x14ac:dyDescent="0.2">
      <c r="A386" s="347">
        <f t="shared" ca="1" si="151"/>
        <v>0.1</v>
      </c>
      <c r="B386" s="304">
        <f t="shared" ca="1" si="152"/>
        <v>33.800000000000189</v>
      </c>
      <c r="D386" s="306">
        <f t="shared" ca="1" si="153"/>
        <v>-0.39403195246827849</v>
      </c>
      <c r="E386" s="307">
        <f t="shared" ca="1" si="154"/>
        <v>-1.4206059821065402</v>
      </c>
      <c r="F386" s="304">
        <f t="shared" ca="1" si="155"/>
        <v>1.4742396467205905</v>
      </c>
      <c r="G386" s="306">
        <f t="shared" ca="1" si="156"/>
        <v>4.9728464605115654</v>
      </c>
      <c r="H386" s="307">
        <f t="shared" ca="1" si="157"/>
        <v>-106.85862765527725</v>
      </c>
      <c r="I386" s="304">
        <f t="shared" ca="1" si="158"/>
        <v>106.97427497435542</v>
      </c>
      <c r="J386" s="306">
        <f t="shared" ca="1" si="159"/>
        <v>383.95907045694929</v>
      </c>
      <c r="K386" s="307">
        <f t="shared" ca="1" si="160"/>
        <v>45.297227820269157</v>
      </c>
      <c r="L386" s="304">
        <f t="shared" ca="1" si="145"/>
        <v>386.62178758363569</v>
      </c>
      <c r="M386" s="306">
        <f t="shared" ca="1" si="161"/>
        <v>-1.5242931909216419</v>
      </c>
      <c r="N386" s="304">
        <f t="shared" ca="1" si="162"/>
        <v>-87.335566580339091</v>
      </c>
      <c r="P386" s="310">
        <f t="shared" ca="1" si="163"/>
        <v>23</v>
      </c>
      <c r="Q386" s="304">
        <f t="shared" ca="1" si="164"/>
        <v>0</v>
      </c>
      <c r="R386" s="306">
        <f t="shared" ca="1" si="165"/>
        <v>0</v>
      </c>
      <c r="S386" s="307">
        <f t="shared" ca="1" si="166"/>
        <v>5.083000000000002</v>
      </c>
      <c r="T386" s="304">
        <f t="shared" ca="1" si="146"/>
        <v>49.86423000000002</v>
      </c>
      <c r="U386" s="311">
        <f t="shared" ca="1" si="147"/>
        <v>0</v>
      </c>
      <c r="V386" s="306">
        <f t="shared" ca="1" si="148"/>
        <v>1.2194636287056082</v>
      </c>
      <c r="W386" s="304">
        <f t="shared" ca="1" si="149"/>
        <v>42.848043240669021</v>
      </c>
      <c r="Y386" s="314" t="str">
        <f t="shared" ca="1" si="167"/>
        <v/>
      </c>
      <c r="Z386" s="315" t="str">
        <f t="shared" ca="1" si="168"/>
        <v/>
      </c>
      <c r="AA386" s="316" t="str">
        <f t="shared" ca="1" si="169"/>
        <v/>
      </c>
      <c r="AC386" s="310" t="e">
        <f t="shared" ca="1" si="170"/>
        <v>#N/A</v>
      </c>
      <c r="AD386" s="323" t="e">
        <f t="shared" ca="1" si="171"/>
        <v>#N/A</v>
      </c>
      <c r="AE386" s="324" t="e">
        <f t="shared" ca="1" si="150"/>
        <v>#N/A</v>
      </c>
      <c r="AG386" s="306">
        <f t="shared" ca="1" si="172"/>
        <v>1.4005551934860829</v>
      </c>
      <c r="AH386" s="304">
        <f t="shared" ca="1" si="173"/>
        <v>-8.3986423407020094</v>
      </c>
    </row>
    <row r="387" spans="1:34" x14ac:dyDescent="0.2">
      <c r="A387" s="347">
        <f t="shared" ca="1" si="151"/>
        <v>0.1</v>
      </c>
      <c r="B387" s="304">
        <f t="shared" ca="1" si="152"/>
        <v>33.90000000000019</v>
      </c>
      <c r="D387" s="306">
        <f t="shared" ca="1" si="153"/>
        <v>-0.39186509653561508</v>
      </c>
      <c r="E387" s="307">
        <f t="shared" ca="1" si="154"/>
        <v>-1.389437094164597</v>
      </c>
      <c r="F387" s="304">
        <f t="shared" ca="1" si="155"/>
        <v>1.4436390450952157</v>
      </c>
      <c r="G387" s="306">
        <f t="shared" ca="1" si="156"/>
        <v>4.9336599508580044</v>
      </c>
      <c r="H387" s="307">
        <f t="shared" ca="1" si="157"/>
        <v>-106.99757136469371</v>
      </c>
      <c r="I387" s="304">
        <f t="shared" ca="1" si="158"/>
        <v>107.11125654408795</v>
      </c>
      <c r="J387" s="306">
        <f t="shared" ca="1" si="159"/>
        <v>384.45439577751779</v>
      </c>
      <c r="K387" s="307">
        <f t="shared" ca="1" si="160"/>
        <v>34.604417869270605</v>
      </c>
      <c r="L387" s="304">
        <f t="shared" ca="1" si="145"/>
        <v>386.00861152146251</v>
      </c>
      <c r="M387" s="306">
        <f t="shared" ca="1" si="161"/>
        <v>-1.5247189457726844</v>
      </c>
      <c r="N387" s="304">
        <f t="shared" ca="1" si="162"/>
        <v>-87.359960536411052</v>
      </c>
      <c r="P387" s="310">
        <f t="shared" ca="1" si="163"/>
        <v>23</v>
      </c>
      <c r="Q387" s="304">
        <f t="shared" ca="1" si="164"/>
        <v>0</v>
      </c>
      <c r="R387" s="306">
        <f t="shared" ca="1" si="165"/>
        <v>0</v>
      </c>
      <c r="S387" s="307">
        <f t="shared" ca="1" si="166"/>
        <v>5.083000000000002</v>
      </c>
      <c r="T387" s="304">
        <f t="shared" ca="1" si="146"/>
        <v>49.86423000000002</v>
      </c>
      <c r="U387" s="311">
        <f t="shared" ca="1" si="147"/>
        <v>0</v>
      </c>
      <c r="V387" s="306">
        <f t="shared" ca="1" si="148"/>
        <v>1.2207682806203002</v>
      </c>
      <c r="W387" s="304">
        <f t="shared" ca="1" si="149"/>
        <v>43.003806909268455</v>
      </c>
      <c r="Y387" s="314" t="str">
        <f t="shared" ca="1" si="167"/>
        <v/>
      </c>
      <c r="Z387" s="315" t="str">
        <f t="shared" ca="1" si="168"/>
        <v/>
      </c>
      <c r="AA387" s="316" t="str">
        <f t="shared" ca="1" si="169"/>
        <v/>
      </c>
      <c r="AC387" s="310" t="e">
        <f t="shared" ca="1" si="170"/>
        <v>#N/A</v>
      </c>
      <c r="AD387" s="323" t="e">
        <f t="shared" ca="1" si="171"/>
        <v>#N/A</v>
      </c>
      <c r="AE387" s="324" t="e">
        <f t="shared" ca="1" si="150"/>
        <v>#N/A</v>
      </c>
      <c r="AG387" s="306">
        <f t="shared" ca="1" si="172"/>
        <v>1.3697186185425014</v>
      </c>
      <c r="AH387" s="304">
        <f t="shared" ca="1" si="173"/>
        <v>-8.4296760261005321</v>
      </c>
    </row>
    <row r="388" spans="1:34" x14ac:dyDescent="0.2">
      <c r="A388" s="347">
        <f t="shared" ca="1" si="151"/>
        <v>0.1</v>
      </c>
      <c r="B388" s="304">
        <f t="shared" ca="1" si="152"/>
        <v>34.000000000000192</v>
      </c>
      <c r="D388" s="306">
        <f t="shared" ca="1" si="153"/>
        <v>-0.38969146326155807</v>
      </c>
      <c r="E388" s="307">
        <f t="shared" ca="1" si="154"/>
        <v>-1.3586595010891998</v>
      </c>
      <c r="F388" s="304">
        <f t="shared" ca="1" si="155"/>
        <v>1.4134408641463878</v>
      </c>
      <c r="G388" s="306">
        <f t="shared" ca="1" si="156"/>
        <v>4.8946908045318489</v>
      </c>
      <c r="H388" s="307">
        <f t="shared" ca="1" si="157"/>
        <v>-107.13343731480263</v>
      </c>
      <c r="I388" s="304">
        <f t="shared" ca="1" si="158"/>
        <v>107.24519284777622</v>
      </c>
      <c r="J388" s="306">
        <f t="shared" ca="1" si="159"/>
        <v>384.9458133152873</v>
      </c>
      <c r="K388" s="307">
        <f t="shared" ca="1" si="160"/>
        <v>23.897867435295787</v>
      </c>
      <c r="L388" s="304">
        <f t="shared" ref="L388:L451" ca="1" si="174">SQRT(pos_x^2+pos_z^2)</f>
        <v>385.68690314414744</v>
      </c>
      <c r="M388" s="306">
        <f t="shared" ca="1" si="161"/>
        <v>-1.5251402785870785</v>
      </c>
      <c r="N388" s="304">
        <f t="shared" ca="1" si="162"/>
        <v>-87.38410112844619</v>
      </c>
      <c r="P388" s="310">
        <f t="shared" ca="1" si="163"/>
        <v>23</v>
      </c>
      <c r="Q388" s="304">
        <f t="shared" ca="1" si="164"/>
        <v>0</v>
      </c>
      <c r="R388" s="306">
        <f t="shared" ca="1" si="165"/>
        <v>0</v>
      </c>
      <c r="S388" s="307">
        <f t="shared" ca="1" si="166"/>
        <v>5.083000000000002</v>
      </c>
      <c r="T388" s="304">
        <f t="shared" ref="T388:T451" ca="1" si="175">m*g</f>
        <v>49.86423000000002</v>
      </c>
      <c r="U388" s="311">
        <f t="shared" ref="U388:U451" ca="1" si="176">IF(pos_xz&lt;L_rampe,Poids*COS(Beta),0)</f>
        <v>0</v>
      </c>
      <c r="V388" s="306">
        <f t="shared" ref="V388:V451" ca="1" si="177">Rho_moyen*(20000-Alt_rampe-pos_z)/(20000+Alt_rampe+pos_z)</f>
        <v>1.2220760051013</v>
      </c>
      <c r="W388" s="304">
        <f t="shared" ref="W388:W451" ca="1" si="178">1/2*Rho*Sref*Cx*vit_xz^2</f>
        <v>43.157603873392354</v>
      </c>
      <c r="Y388" s="314" t="str">
        <f t="shared" ca="1" si="167"/>
        <v/>
      </c>
      <c r="Z388" s="315" t="str">
        <f t="shared" ca="1" si="168"/>
        <v/>
      </c>
      <c r="AA388" s="316" t="str">
        <f t="shared" ca="1" si="169"/>
        <v/>
      </c>
      <c r="AC388" s="310">
        <f t="shared" ca="1" si="170"/>
        <v>34.000000000000192</v>
      </c>
      <c r="AD388" s="323">
        <f t="shared" ca="1" si="171"/>
        <v>384.9458133152873</v>
      </c>
      <c r="AE388" s="324" t="e">
        <f t="shared" ref="AE388:AE451" ca="1" si="179">IF(t&lt;T_para, pos_z, NA())</f>
        <v>#N/A</v>
      </c>
      <c r="AG388" s="306">
        <f t="shared" ca="1" si="172"/>
        <v>1.3392678453322056</v>
      </c>
      <c r="AH388" s="304">
        <f t="shared" ca="1" si="173"/>
        <v>-8.4603200687130506</v>
      </c>
    </row>
    <row r="389" spans="1:34" x14ac:dyDescent="0.2">
      <c r="A389" s="347">
        <f t="shared" ref="A389:A452" ca="1" si="180">IF(B388+0.01&lt;=T_ini+ROUNDUP(Temps_fin_propu,0), 0.01, IF(K388&gt;0, 0.1, 0.0001))</f>
        <v>0.1</v>
      </c>
      <c r="B389" s="304">
        <f t="shared" ref="B389:B452" ca="1" si="181">B388+pas</f>
        <v>34.100000000000193</v>
      </c>
      <c r="D389" s="306">
        <f t="shared" ref="D389:D452" ca="1" si="182">IF(AND(L388&lt;L_rampe,Poussee&lt;Poids*SIN(M388)),0,(-W388+Poussee)/m*COS(M388)-U388/m*SIN(M388))</f>
        <v>-0.38751154256448406</v>
      </c>
      <c r="E389" s="307">
        <f t="shared" ref="E389:E452" ca="1" si="183">IF(AND(L388&lt;L_rampe,Poussee&lt;Poids*SIN(M388)),0,(-W388+Poussee)/m*SIN(M388)+U388/m*COS(M388)-Poids/m)</f>
        <v>-1.3282704665110288</v>
      </c>
      <c r="F389" s="304">
        <f t="shared" ref="F389:F452" ca="1" si="184">SQRT(acc_x^2+acc_z^2)</f>
        <v>1.383642883054053</v>
      </c>
      <c r="G389" s="306">
        <f t="shared" ref="G389:G452" ca="1" si="185">G388+acc_x*pas</f>
        <v>4.8559396502754009</v>
      </c>
      <c r="H389" s="307">
        <f t="shared" ref="H389:H452" ca="1" si="186">H388+acc_z*pas</f>
        <v>-107.26626436145374</v>
      </c>
      <c r="I389" s="304">
        <f t="shared" ref="I389:I452" ca="1" si="187">SQRT(vit_x^2+vit_z^2)</f>
        <v>107.37612220576973</v>
      </c>
      <c r="J389" s="306">
        <f t="shared" ref="J389:J452" ca="1" si="188">J388+0.5*(vit_x+G388)*pas*(K388&gt;=0)</f>
        <v>385.43334483802766</v>
      </c>
      <c r="K389" s="307">
        <f t="shared" ref="K389:K452" ca="1" si="189">K388+0.5*(vit_z+H388)*pas</f>
        <v>13.177882351482967</v>
      </c>
      <c r="L389" s="304">
        <f t="shared" ca="1" si="174"/>
        <v>385.65855351113305</v>
      </c>
      <c r="M389" s="306">
        <f t="shared" ref="M389:M452" ca="1" si="190">IF(AND(L388&gt;L_rampe,G389&gt;0),ATAN2(G389,H389),$M$4)</f>
        <v>-1.5255572523534937</v>
      </c>
      <c r="N389" s="304">
        <f t="shared" ref="N389:N452" ca="1" si="191">DEGREES(Beta)</f>
        <v>-87.40799196542946</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5.083000000000002</v>
      </c>
      <c r="T389" s="304">
        <f t="shared" ca="1" si="175"/>
        <v>49.86423000000002</v>
      </c>
      <c r="U389" s="311">
        <f t="shared" ca="1" si="176"/>
        <v>0</v>
      </c>
      <c r="V389" s="306">
        <f t="shared" ca="1" si="177"/>
        <v>1.2233867723581469</v>
      </c>
      <c r="W389" s="304">
        <f t="shared" ca="1" si="178"/>
        <v>43.309448194599128</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t="e">
        <f t="shared" ca="1" si="179"/>
        <v>#N/A</v>
      </c>
      <c r="AG389" s="306">
        <f t="shared" ref="AG389:AG452" ca="1" si="201">IF(AND(L388&lt;L_rampe,Poussee&lt;Poids*SIN(M388)),0,(-W388+Poussee)/m-Poids*SIN(M388)/m)</f>
        <v>1.309200234049781</v>
      </c>
      <c r="AH389" s="304">
        <f t="shared" ref="AH389:AH452" ca="1" si="202">IF(AND(L388&lt;L_rampe,Poussee&lt;Poids*SIN(M388)), g*SIN(M388), (-W388+Poussee)/m)</f>
        <v>-8.4905771932701821</v>
      </c>
    </row>
    <row r="390" spans="1:34" x14ac:dyDescent="0.2">
      <c r="A390" s="347">
        <f t="shared" ca="1" si="180"/>
        <v>0.1</v>
      </c>
      <c r="B390" s="304">
        <f t="shared" ca="1" si="181"/>
        <v>34.200000000000195</v>
      </c>
      <c r="D390" s="306">
        <f t="shared" ca="1" si="182"/>
        <v>-0.38532581499610369</v>
      </c>
      <c r="E390" s="307">
        <f t="shared" ca="1" si="183"/>
        <v>-1.2982672122334691</v>
      </c>
      <c r="F390" s="304">
        <f t="shared" ca="1" si="184"/>
        <v>1.3542428652434817</v>
      </c>
      <c r="G390" s="306">
        <f t="shared" ca="1" si="185"/>
        <v>4.8174070687757906</v>
      </c>
      <c r="H390" s="307">
        <f t="shared" ca="1" si="186"/>
        <v>-107.39609108267709</v>
      </c>
      <c r="I390" s="304">
        <f t="shared" ca="1" si="187"/>
        <v>107.50408266993847</v>
      </c>
      <c r="J390" s="306">
        <f t="shared" ca="1" si="188"/>
        <v>385.9170121739802</v>
      </c>
      <c r="K390" s="307">
        <f t="shared" ca="1" si="189"/>
        <v>2.444764579276427</v>
      </c>
      <c r="L390" s="304">
        <f t="shared" ca="1" si="174"/>
        <v>385.92475582571802</v>
      </c>
      <c r="M390" s="306">
        <f t="shared" ca="1" si="190"/>
        <v>-1.5259699287474349</v>
      </c>
      <c r="N390" s="304">
        <f t="shared" ca="1" si="191"/>
        <v>-87.431636581106972</v>
      </c>
      <c r="P390" s="310">
        <f t="shared" ca="1" si="192"/>
        <v>23</v>
      </c>
      <c r="Q390" s="304">
        <f t="shared" ca="1" si="193"/>
        <v>0</v>
      </c>
      <c r="R390" s="306">
        <f t="shared" ca="1" si="194"/>
        <v>0</v>
      </c>
      <c r="S390" s="307">
        <f t="shared" ca="1" si="195"/>
        <v>5.083000000000002</v>
      </c>
      <c r="T390" s="304">
        <f t="shared" ca="1" si="175"/>
        <v>49.86423000000002</v>
      </c>
      <c r="U390" s="311">
        <f t="shared" ca="1" si="176"/>
        <v>0</v>
      </c>
      <c r="V390" s="306">
        <f t="shared" ca="1" si="177"/>
        <v>1.2247005529429167</v>
      </c>
      <c r="W390" s="304">
        <f t="shared" ca="1" si="178"/>
        <v>43.459354134609484</v>
      </c>
      <c r="Y390" s="314" t="str">
        <f t="shared" ca="1" si="196"/>
        <v/>
      </c>
      <c r="Z390" s="315" t="str">
        <f t="shared" ca="1" si="197"/>
        <v/>
      </c>
      <c r="AA390" s="316" t="str">
        <f t="shared" ca="1" si="198"/>
        <v/>
      </c>
      <c r="AC390" s="310" t="e">
        <f t="shared" ca="1" si="199"/>
        <v>#N/A</v>
      </c>
      <c r="AD390" s="323" t="e">
        <f t="shared" ca="1" si="200"/>
        <v>#N/A</v>
      </c>
      <c r="AE390" s="324" t="e">
        <f t="shared" ca="1" si="179"/>
        <v>#N/A</v>
      </c>
      <c r="AG390" s="306">
        <f t="shared" ca="1" si="201"/>
        <v>1.2795131009913323</v>
      </c>
      <c r="AH390" s="304">
        <f t="shared" ca="1" si="202"/>
        <v>-8.5204501661615399</v>
      </c>
    </row>
    <row r="391" spans="1:34" x14ac:dyDescent="0.2">
      <c r="A391" s="347">
        <f t="shared" ca="1" si="180"/>
        <v>0.1</v>
      </c>
      <c r="B391" s="304">
        <f t="shared" ca="1" si="181"/>
        <v>34.300000000000196</v>
      </c>
      <c r="D391" s="306">
        <f t="shared" ca="1" si="182"/>
        <v>-0.38313475180684026</v>
      </c>
      <c r="E391" s="307">
        <f t="shared" ca="1" si="183"/>
        <v>-1.2686469205221833</v>
      </c>
      <c r="F391" s="304">
        <f t="shared" ca="1" si="184"/>
        <v>1.3252385622945433</v>
      </c>
      <c r="G391" s="306">
        <f t="shared" ca="1" si="185"/>
        <v>4.7790935935951069</v>
      </c>
      <c r="H391" s="307">
        <f t="shared" ca="1" si="186"/>
        <v>-107.52295577472931</v>
      </c>
      <c r="I391" s="304">
        <f t="shared" ca="1" si="187"/>
        <v>107.62911201952164</v>
      </c>
      <c r="J391" s="306">
        <f t="shared" ca="1" si="188"/>
        <v>386.39683720709877</v>
      </c>
      <c r="K391" s="307">
        <f t="shared" ca="1" si="189"/>
        <v>-8.3011877635938927</v>
      </c>
      <c r="L391" s="304">
        <f t="shared" ca="1" si="174"/>
        <v>386.48599654054175</v>
      </c>
      <c r="M391" s="306">
        <f t="shared" ca="1" si="190"/>
        <v>-1.5263783681667702</v>
      </c>
      <c r="N391" s="304">
        <f t="shared" ca="1" si="191"/>
        <v>-87.455038436021653</v>
      </c>
      <c r="P391" s="310">
        <f t="shared" ca="1" si="192"/>
        <v>23</v>
      </c>
      <c r="Q391" s="304">
        <f t="shared" ca="1" si="193"/>
        <v>0</v>
      </c>
      <c r="R391" s="306">
        <f t="shared" ca="1" si="194"/>
        <v>0</v>
      </c>
      <c r="S391" s="307">
        <f t="shared" ca="1" si="195"/>
        <v>5.083000000000002</v>
      </c>
      <c r="T391" s="304">
        <f t="shared" ca="1" si="175"/>
        <v>49.86423000000002</v>
      </c>
      <c r="U391" s="311">
        <f t="shared" ca="1" si="176"/>
        <v>0</v>
      </c>
      <c r="V391" s="306">
        <f t="shared" ca="1" si="177"/>
        <v>1.2260173177483227</v>
      </c>
      <c r="W391" s="304">
        <f t="shared" ca="1" si="178"/>
        <v>43.607336143975957</v>
      </c>
      <c r="Y391" s="314" t="str">
        <f t="shared" ca="1" si="196"/>
        <v>Impact balistique</v>
      </c>
      <c r="Z391" s="315" t="str">
        <f t="shared" ca="1" si="197"/>
        <v/>
      </c>
      <c r="AA391" s="316" t="str">
        <f t="shared" ca="1" si="198"/>
        <v/>
      </c>
      <c r="AC391" s="310" t="e">
        <f t="shared" ca="1" si="199"/>
        <v>#N/A</v>
      </c>
      <c r="AD391" s="323" t="e">
        <f t="shared" ca="1" si="200"/>
        <v>#N/A</v>
      </c>
      <c r="AE391" s="324" t="e">
        <f t="shared" ca="1" si="179"/>
        <v>#N/A</v>
      </c>
      <c r="AG391" s="306">
        <f t="shared" ca="1" si="201"/>
        <v>1.2502037209056933</v>
      </c>
      <c r="AH391" s="304">
        <f t="shared" ca="1" si="202"/>
        <v>-8.5499417931555115</v>
      </c>
    </row>
    <row r="392" spans="1:34" x14ac:dyDescent="0.2">
      <c r="A392" s="347">
        <f t="shared" ca="1" si="180"/>
        <v>1E-4</v>
      </c>
      <c r="B392" s="304">
        <f t="shared" ca="1" si="181"/>
        <v>34.300100000000199</v>
      </c>
      <c r="D392" s="306">
        <f t="shared" ca="1" si="182"/>
        <v>-0.38093881501421317</v>
      </c>
      <c r="E392" s="307">
        <f t="shared" ca="1" si="183"/>
        <v>-1.2394067363433283</v>
      </c>
      <c r="F392" s="304">
        <f t="shared" ca="1" si="184"/>
        <v>1.2966277179197017</v>
      </c>
      <c r="G392" s="306">
        <f t="shared" ca="1" si="185"/>
        <v>4.7790554997136052</v>
      </c>
      <c r="H392" s="307">
        <f t="shared" ca="1" si="186"/>
        <v>-107.52307971540294</v>
      </c>
      <c r="I392" s="304">
        <f t="shared" ca="1" si="187"/>
        <v>107.62923414646339</v>
      </c>
      <c r="J392" s="306">
        <f t="shared" ca="1" si="188"/>
        <v>386.39683720709877</v>
      </c>
      <c r="K392" s="307">
        <f t="shared" ca="1" si="189"/>
        <v>-8.3119400653683986</v>
      </c>
      <c r="L392" s="304">
        <f t="shared" ca="1" si="174"/>
        <v>386.4862276346978</v>
      </c>
      <c r="M392" s="306">
        <f t="shared" ca="1" si="190"/>
        <v>-1.5263787728866487</v>
      </c>
      <c r="N392" s="304">
        <f t="shared" ca="1" si="191"/>
        <v>-87.455061624762578</v>
      </c>
      <c r="P392" s="310">
        <f t="shared" ca="1" si="192"/>
        <v>23</v>
      </c>
      <c r="Q392" s="304">
        <f t="shared" ca="1" si="193"/>
        <v>0</v>
      </c>
      <c r="R392" s="306">
        <f t="shared" ca="1" si="194"/>
        <v>0</v>
      </c>
      <c r="S392" s="307">
        <f t="shared" ca="1" si="195"/>
        <v>5.083000000000002</v>
      </c>
      <c r="T392" s="304">
        <f t="shared" ca="1" si="175"/>
        <v>49.86423000000002</v>
      </c>
      <c r="U392" s="311">
        <f t="shared" ca="1" si="176"/>
        <v>0</v>
      </c>
      <c r="V392" s="306">
        <f t="shared" ca="1" si="177"/>
        <v>1.2260186360000764</v>
      </c>
      <c r="W392" s="304">
        <f t="shared" ca="1" si="178"/>
        <v>43.60748199473683</v>
      </c>
      <c r="Y392" s="314" t="str">
        <f t="shared" ca="1" si="196"/>
        <v/>
      </c>
      <c r="Z392" s="315" t="str">
        <f t="shared" ca="1" si="197"/>
        <v/>
      </c>
      <c r="AA392" s="316" t="str">
        <f t="shared" ca="1" si="198"/>
        <v/>
      </c>
      <c r="AC392" s="310" t="e">
        <f t="shared" ca="1" si="199"/>
        <v>#N/A</v>
      </c>
      <c r="AD392" s="323" t="e">
        <f t="shared" ca="1" si="200"/>
        <v>#N/A</v>
      </c>
      <c r="AE392" s="324" t="e">
        <f t="shared" ca="1" si="179"/>
        <v>#N/A</v>
      </c>
      <c r="AG392" s="306">
        <f t="shared" ca="1" si="201"/>
        <v>1.2212693292918573</v>
      </c>
      <c r="AH392" s="304">
        <f t="shared" ca="1" si="202"/>
        <v>-8.5790549171701631</v>
      </c>
    </row>
    <row r="393" spans="1:34" x14ac:dyDescent="0.2">
      <c r="A393" s="347">
        <f t="shared" ca="1" si="180"/>
        <v>1E-4</v>
      </c>
      <c r="B393" s="304">
        <f t="shared" ca="1" si="181"/>
        <v>34.300200000000203</v>
      </c>
      <c r="D393" s="306">
        <f t="shared" ca="1" si="182"/>
        <v>-0.38093662041561649</v>
      </c>
      <c r="E393" s="307">
        <f t="shared" ca="1" si="183"/>
        <v>-1.2393779166366521</v>
      </c>
      <c r="F393" s="304">
        <f t="shared" ca="1" si="184"/>
        <v>1.2965995253046638</v>
      </c>
      <c r="G393" s="306">
        <f t="shared" ca="1" si="185"/>
        <v>4.7790174060515636</v>
      </c>
      <c r="H393" s="307">
        <f t="shared" ca="1" si="186"/>
        <v>-107.52320365319461</v>
      </c>
      <c r="I393" s="304">
        <f t="shared" ca="1" si="187"/>
        <v>107.62935627055337</v>
      </c>
      <c r="J393" s="306">
        <f t="shared" ca="1" si="188"/>
        <v>386.39683720709877</v>
      </c>
      <c r="K393" s="307">
        <f t="shared" ca="1" si="189"/>
        <v>-8.3226923795368286</v>
      </c>
      <c r="L393" s="304">
        <f t="shared" ca="1" si="174"/>
        <v>386.48645902811859</v>
      </c>
      <c r="M393" s="306">
        <f t="shared" ca="1" si="190"/>
        <v>-1.5263791776023827</v>
      </c>
      <c r="N393" s="304">
        <f t="shared" ca="1" si="191"/>
        <v>-87.455084813266041</v>
      </c>
      <c r="P393" s="310">
        <f t="shared" ca="1" si="192"/>
        <v>23</v>
      </c>
      <c r="Q393" s="304">
        <f t="shared" ca="1" si="193"/>
        <v>0</v>
      </c>
      <c r="R393" s="306">
        <f t="shared" ca="1" si="194"/>
        <v>0</v>
      </c>
      <c r="S393" s="307">
        <f t="shared" ca="1" si="195"/>
        <v>5.083000000000002</v>
      </c>
      <c r="T393" s="304">
        <f t="shared" ca="1" si="175"/>
        <v>49.86423000000002</v>
      </c>
      <c r="U393" s="311">
        <f t="shared" ca="1" si="176"/>
        <v>0</v>
      </c>
      <c r="V393" s="306">
        <f t="shared" ca="1" si="177"/>
        <v>1.2260199542547685</v>
      </c>
      <c r="W393" s="304">
        <f t="shared" ca="1" si="178"/>
        <v>43.607627843616449</v>
      </c>
      <c r="Y393" s="314" t="str">
        <f t="shared" ca="1" si="196"/>
        <v/>
      </c>
      <c r="Z393" s="315" t="str">
        <f t="shared" ca="1" si="197"/>
        <v/>
      </c>
      <c r="AA393" s="316" t="str">
        <f t="shared" ca="1" si="198"/>
        <v/>
      </c>
      <c r="AC393" s="310" t="e">
        <f t="shared" ca="1" si="199"/>
        <v>#N/A</v>
      </c>
      <c r="AD393" s="323" t="e">
        <f t="shared" ca="1" si="200"/>
        <v>#N/A</v>
      </c>
      <c r="AE393" s="324" t="e">
        <f t="shared" ca="1" si="179"/>
        <v>#N/A</v>
      </c>
      <c r="AG393" s="306">
        <f t="shared" ca="1" si="201"/>
        <v>1.2212408117512581</v>
      </c>
      <c r="AH393" s="304">
        <f t="shared" ca="1" si="202"/>
        <v>-8.579083611004684</v>
      </c>
    </row>
    <row r="394" spans="1:34" x14ac:dyDescent="0.2">
      <c r="A394" s="347">
        <f t="shared" ca="1" si="180"/>
        <v>1E-4</v>
      </c>
      <c r="B394" s="304">
        <f t="shared" ca="1" si="181"/>
        <v>34.300300000000206</v>
      </c>
      <c r="D394" s="306">
        <f t="shared" ca="1" si="182"/>
        <v>-0.38093442581284148</v>
      </c>
      <c r="E394" s="307">
        <f t="shared" ca="1" si="183"/>
        <v>-1.2393490973016679</v>
      </c>
      <c r="F394" s="304">
        <f t="shared" ca="1" si="184"/>
        <v>1.2965713330749753</v>
      </c>
      <c r="G394" s="306">
        <f t="shared" ca="1" si="185"/>
        <v>4.7789793126089819</v>
      </c>
      <c r="H394" s="307">
        <f t="shared" ca="1" si="186"/>
        <v>-107.52332758810434</v>
      </c>
      <c r="I394" s="304">
        <f t="shared" ca="1" si="187"/>
        <v>107.62947839179164</v>
      </c>
      <c r="J394" s="306">
        <f t="shared" ca="1" si="188"/>
        <v>386.39683720709877</v>
      </c>
      <c r="K394" s="307">
        <f t="shared" ca="1" si="189"/>
        <v>-8.3334447060988932</v>
      </c>
      <c r="L394" s="304">
        <f t="shared" ca="1" si="174"/>
        <v>386.48669072080446</v>
      </c>
      <c r="M394" s="306">
        <f t="shared" ca="1" si="190"/>
        <v>-1.5263795823139723</v>
      </c>
      <c r="N394" s="304">
        <f t="shared" ca="1" si="191"/>
        <v>-87.455108001532054</v>
      </c>
      <c r="P394" s="310">
        <f t="shared" ca="1" si="192"/>
        <v>23</v>
      </c>
      <c r="Q394" s="304">
        <f t="shared" ca="1" si="193"/>
        <v>0</v>
      </c>
      <c r="R394" s="306">
        <f t="shared" ca="1" si="194"/>
        <v>0</v>
      </c>
      <c r="S394" s="307">
        <f t="shared" ca="1" si="195"/>
        <v>5.083000000000002</v>
      </c>
      <c r="T394" s="304">
        <f t="shared" ca="1" si="175"/>
        <v>49.86423000000002</v>
      </c>
      <c r="U394" s="311">
        <f t="shared" ca="1" si="176"/>
        <v>0</v>
      </c>
      <c r="V394" s="306">
        <f t="shared" ca="1" si="177"/>
        <v>1.2260212725123978</v>
      </c>
      <c r="W394" s="304">
        <f t="shared" ca="1" si="178"/>
        <v>43.607773690614813</v>
      </c>
      <c r="Y394" s="314" t="str">
        <f t="shared" ca="1" si="196"/>
        <v/>
      </c>
      <c r="Z394" s="315" t="str">
        <f t="shared" ca="1" si="197"/>
        <v/>
      </c>
      <c r="AA394" s="316" t="str">
        <f t="shared" ca="1" si="198"/>
        <v/>
      </c>
      <c r="AC394" s="310" t="e">
        <f t="shared" ca="1" si="199"/>
        <v>#N/A</v>
      </c>
      <c r="AD394" s="323" t="e">
        <f t="shared" ca="1" si="200"/>
        <v>#N/A</v>
      </c>
      <c r="AE394" s="324" t="e">
        <f t="shared" ca="1" si="179"/>
        <v>#N/A</v>
      </c>
      <c r="AG394" s="306">
        <f t="shared" ca="1" si="201"/>
        <v>1.2212122945773576</v>
      </c>
      <c r="AH394" s="304">
        <f t="shared" ca="1" si="202"/>
        <v>-8.5791123044690991</v>
      </c>
    </row>
    <row r="395" spans="1:34" x14ac:dyDescent="0.2">
      <c r="A395" s="347">
        <f t="shared" ca="1" si="180"/>
        <v>1E-4</v>
      </c>
      <c r="B395" s="304">
        <f t="shared" ca="1" si="181"/>
        <v>34.300400000000209</v>
      </c>
      <c r="D395" s="306">
        <f t="shared" ca="1" si="182"/>
        <v>-0.38093223120588887</v>
      </c>
      <c r="E395" s="307">
        <f t="shared" ca="1" si="183"/>
        <v>-1.2393202783383774</v>
      </c>
      <c r="F395" s="304">
        <f t="shared" ca="1" si="184"/>
        <v>1.2965431412306379</v>
      </c>
      <c r="G395" s="306">
        <f t="shared" ca="1" si="185"/>
        <v>4.7789412193858611</v>
      </c>
      <c r="H395" s="307">
        <f t="shared" ca="1" si="186"/>
        <v>-107.52345152013217</v>
      </c>
      <c r="I395" s="304">
        <f t="shared" ca="1" si="187"/>
        <v>107.62960051017824</v>
      </c>
      <c r="J395" s="306">
        <f t="shared" ca="1" si="188"/>
        <v>386.39683720709877</v>
      </c>
      <c r="K395" s="307">
        <f t="shared" ca="1" si="189"/>
        <v>-8.3441970450543046</v>
      </c>
      <c r="L395" s="304">
        <f t="shared" ca="1" si="174"/>
        <v>386.48692271275604</v>
      </c>
      <c r="M395" s="306">
        <f t="shared" ca="1" si="190"/>
        <v>-1.5263799870214176</v>
      </c>
      <c r="N395" s="304">
        <f t="shared" ca="1" si="191"/>
        <v>-87.455131189560603</v>
      </c>
      <c r="P395" s="310">
        <f t="shared" ca="1" si="192"/>
        <v>23</v>
      </c>
      <c r="Q395" s="304">
        <f t="shared" ca="1" si="193"/>
        <v>0</v>
      </c>
      <c r="R395" s="306">
        <f t="shared" ca="1" si="194"/>
        <v>0</v>
      </c>
      <c r="S395" s="307">
        <f t="shared" ca="1" si="195"/>
        <v>5.083000000000002</v>
      </c>
      <c r="T395" s="304">
        <f t="shared" ca="1" si="175"/>
        <v>49.86423000000002</v>
      </c>
      <c r="U395" s="311">
        <f t="shared" ca="1" si="176"/>
        <v>0</v>
      </c>
      <c r="V395" s="306">
        <f t="shared" ca="1" si="177"/>
        <v>1.2260225907729647</v>
      </c>
      <c r="W395" s="304">
        <f t="shared" ca="1" si="178"/>
        <v>43.607919535731945</v>
      </c>
      <c r="Y395" s="314" t="str">
        <f t="shared" ca="1" si="196"/>
        <v/>
      </c>
      <c r="Z395" s="315" t="str">
        <f t="shared" ca="1" si="197"/>
        <v/>
      </c>
      <c r="AA395" s="316" t="str">
        <f t="shared" ca="1" si="198"/>
        <v/>
      </c>
      <c r="AC395" s="310" t="e">
        <f t="shared" ca="1" si="199"/>
        <v>#N/A</v>
      </c>
      <c r="AD395" s="323" t="e">
        <f t="shared" ca="1" si="200"/>
        <v>#N/A</v>
      </c>
      <c r="AE395" s="324" t="e">
        <f t="shared" ca="1" si="179"/>
        <v>#N/A</v>
      </c>
      <c r="AG395" s="306">
        <f t="shared" ca="1" si="201"/>
        <v>1.2211837777701522</v>
      </c>
      <c r="AH395" s="304">
        <f t="shared" ca="1" si="202"/>
        <v>-8.5791409975634068</v>
      </c>
    </row>
    <row r="396" spans="1:34" x14ac:dyDescent="0.2">
      <c r="A396" s="347">
        <f t="shared" ca="1" si="180"/>
        <v>1E-4</v>
      </c>
      <c r="B396" s="304">
        <f t="shared" ca="1" si="181"/>
        <v>34.300500000000213</v>
      </c>
      <c r="D396" s="306">
        <f t="shared" ca="1" si="182"/>
        <v>-0.38093003659475777</v>
      </c>
      <c r="E396" s="307">
        <f t="shared" ca="1" si="183"/>
        <v>-1.2392914597467772</v>
      </c>
      <c r="F396" s="304">
        <f t="shared" ca="1" si="184"/>
        <v>1.2965149497716488</v>
      </c>
      <c r="G396" s="306">
        <f t="shared" ca="1" si="185"/>
        <v>4.7789031263822013</v>
      </c>
      <c r="H396" s="307">
        <f t="shared" ca="1" si="186"/>
        <v>-107.52357544927814</v>
      </c>
      <c r="I396" s="304">
        <f t="shared" ca="1" si="187"/>
        <v>107.62972262571319</v>
      </c>
      <c r="J396" s="306">
        <f t="shared" ca="1" si="188"/>
        <v>386.39683720709877</v>
      </c>
      <c r="K396" s="307">
        <f t="shared" ca="1" si="189"/>
        <v>-8.354949396402775</v>
      </c>
      <c r="L396" s="304">
        <f t="shared" ca="1" si="174"/>
        <v>386.48715500397378</v>
      </c>
      <c r="M396" s="306">
        <f t="shared" ca="1" si="190"/>
        <v>-1.5263803917247187</v>
      </c>
      <c r="N396" s="304">
        <f t="shared" ca="1" si="191"/>
        <v>-87.455154377351704</v>
      </c>
      <c r="P396" s="310">
        <f t="shared" ca="1" si="192"/>
        <v>23</v>
      </c>
      <c r="Q396" s="304">
        <f t="shared" ca="1" si="193"/>
        <v>0</v>
      </c>
      <c r="R396" s="306">
        <f t="shared" ca="1" si="194"/>
        <v>0</v>
      </c>
      <c r="S396" s="307">
        <f t="shared" ca="1" si="195"/>
        <v>5.083000000000002</v>
      </c>
      <c r="T396" s="304">
        <f t="shared" ca="1" si="175"/>
        <v>49.86423000000002</v>
      </c>
      <c r="U396" s="311">
        <f t="shared" ca="1" si="176"/>
        <v>0</v>
      </c>
      <c r="V396" s="306">
        <f t="shared" ca="1" si="177"/>
        <v>1.2260239090364686</v>
      </c>
      <c r="W396" s="304">
        <f t="shared" ca="1" si="178"/>
        <v>43.608065378967844</v>
      </c>
      <c r="Y396" s="314" t="str">
        <f t="shared" ca="1" si="196"/>
        <v/>
      </c>
      <c r="Z396" s="315" t="str">
        <f t="shared" ca="1" si="197"/>
        <v/>
      </c>
      <c r="AA396" s="316" t="str">
        <f t="shared" ca="1" si="198"/>
        <v/>
      </c>
      <c r="AC396" s="310" t="e">
        <f t="shared" ca="1" si="199"/>
        <v>#N/A</v>
      </c>
      <c r="AD396" s="323" t="e">
        <f t="shared" ca="1" si="200"/>
        <v>#N/A</v>
      </c>
      <c r="AE396" s="324" t="e">
        <f t="shared" ca="1" si="179"/>
        <v>#N/A</v>
      </c>
      <c r="AG396" s="306">
        <f t="shared" ca="1" si="201"/>
        <v>1.2211552613296419</v>
      </c>
      <c r="AH396" s="304">
        <f t="shared" ca="1" si="202"/>
        <v>-8.5791696902876105</v>
      </c>
    </row>
    <row r="397" spans="1:34" x14ac:dyDescent="0.2">
      <c r="A397" s="347">
        <f t="shared" ca="1" si="180"/>
        <v>1E-4</v>
      </c>
      <c r="B397" s="304">
        <f t="shared" ca="1" si="181"/>
        <v>34.300600000000216</v>
      </c>
      <c r="D397" s="306">
        <f t="shared" ca="1" si="182"/>
        <v>-0.38092784197944912</v>
      </c>
      <c r="E397" s="307">
        <f t="shared" ca="1" si="183"/>
        <v>-1.2392626415268637</v>
      </c>
      <c r="F397" s="304">
        <f t="shared" ca="1" si="184"/>
        <v>1.2964867586980053</v>
      </c>
      <c r="G397" s="306">
        <f t="shared" ca="1" si="185"/>
        <v>4.7788650335980032</v>
      </c>
      <c r="H397" s="307">
        <f t="shared" ca="1" si="186"/>
        <v>-107.52369937554229</v>
      </c>
      <c r="I397" s="304">
        <f t="shared" ca="1" si="187"/>
        <v>107.62984473839651</v>
      </c>
      <c r="J397" s="306">
        <f t="shared" ca="1" si="188"/>
        <v>386.39683720709877</v>
      </c>
      <c r="K397" s="307">
        <f t="shared" ca="1" si="189"/>
        <v>-8.3657017601440167</v>
      </c>
      <c r="L397" s="304">
        <f t="shared" ca="1" si="174"/>
        <v>386.48738759445808</v>
      </c>
      <c r="M397" s="306">
        <f t="shared" ca="1" si="190"/>
        <v>-1.5263807964238756</v>
      </c>
      <c r="N397" s="304">
        <f t="shared" ca="1" si="191"/>
        <v>-87.45517756490537</v>
      </c>
      <c r="P397" s="310">
        <f t="shared" ca="1" si="192"/>
        <v>23</v>
      </c>
      <c r="Q397" s="304">
        <f t="shared" ca="1" si="193"/>
        <v>0</v>
      </c>
      <c r="R397" s="306">
        <f t="shared" ca="1" si="194"/>
        <v>0</v>
      </c>
      <c r="S397" s="307">
        <f t="shared" ca="1" si="195"/>
        <v>5.083000000000002</v>
      </c>
      <c r="T397" s="304">
        <f t="shared" ca="1" si="175"/>
        <v>49.86423000000002</v>
      </c>
      <c r="U397" s="311">
        <f t="shared" ca="1" si="176"/>
        <v>0</v>
      </c>
      <c r="V397" s="306">
        <f t="shared" ca="1" si="177"/>
        <v>1.2260252273029102</v>
      </c>
      <c r="W397" s="304">
        <f t="shared" ca="1" si="178"/>
        <v>43.608211220322524</v>
      </c>
      <c r="Y397" s="314" t="str">
        <f t="shared" ca="1" si="196"/>
        <v/>
      </c>
      <c r="Z397" s="315" t="str">
        <f t="shared" ca="1" si="197"/>
        <v/>
      </c>
      <c r="AA397" s="316" t="str">
        <f t="shared" ca="1" si="198"/>
        <v/>
      </c>
      <c r="AC397" s="310" t="e">
        <f t="shared" ca="1" si="199"/>
        <v>#N/A</v>
      </c>
      <c r="AD397" s="323" t="e">
        <f t="shared" ca="1" si="200"/>
        <v>#N/A</v>
      </c>
      <c r="AE397" s="324" t="e">
        <f t="shared" ca="1" si="179"/>
        <v>#N/A</v>
      </c>
      <c r="AG397" s="306">
        <f t="shared" ca="1" si="201"/>
        <v>1.2211267452558197</v>
      </c>
      <c r="AH397" s="304">
        <f t="shared" ca="1" si="202"/>
        <v>-8.5791983826417137</v>
      </c>
    </row>
    <row r="398" spans="1:34" x14ac:dyDescent="0.2">
      <c r="A398" s="347">
        <f t="shared" ca="1" si="180"/>
        <v>1E-4</v>
      </c>
      <c r="B398" s="304">
        <f t="shared" ca="1" si="181"/>
        <v>34.300700000000219</v>
      </c>
      <c r="D398" s="306">
        <f t="shared" ca="1" si="182"/>
        <v>-0.38092564735996359</v>
      </c>
      <c r="E398" s="307">
        <f t="shared" ca="1" si="183"/>
        <v>-1.2392338236786387</v>
      </c>
      <c r="F398" s="304">
        <f t="shared" ca="1" si="184"/>
        <v>1.2964585680097094</v>
      </c>
      <c r="G398" s="306">
        <f t="shared" ca="1" si="185"/>
        <v>4.7788269410332669</v>
      </c>
      <c r="H398" s="307">
        <f t="shared" ca="1" si="186"/>
        <v>-107.52382329892465</v>
      </c>
      <c r="I398" s="304">
        <f t="shared" ca="1" si="187"/>
        <v>107.62996684822828</v>
      </c>
      <c r="J398" s="306">
        <f t="shared" ca="1" si="188"/>
        <v>386.39683720709877</v>
      </c>
      <c r="K398" s="307">
        <f t="shared" ca="1" si="189"/>
        <v>-8.37645413627774</v>
      </c>
      <c r="L398" s="304">
        <f t="shared" ca="1" si="174"/>
        <v>386.48762048420951</v>
      </c>
      <c r="M398" s="306">
        <f t="shared" ca="1" si="190"/>
        <v>-1.5263812011188882</v>
      </c>
      <c r="N398" s="304">
        <f t="shared" ca="1" si="191"/>
        <v>-87.455200752221586</v>
      </c>
      <c r="P398" s="310">
        <f t="shared" ca="1" si="192"/>
        <v>23</v>
      </c>
      <c r="Q398" s="304">
        <f t="shared" ca="1" si="193"/>
        <v>0</v>
      </c>
      <c r="R398" s="306">
        <f t="shared" ca="1" si="194"/>
        <v>0</v>
      </c>
      <c r="S398" s="307">
        <f t="shared" ca="1" si="195"/>
        <v>5.083000000000002</v>
      </c>
      <c r="T398" s="304">
        <f t="shared" ca="1" si="175"/>
        <v>49.86423000000002</v>
      </c>
      <c r="U398" s="311">
        <f t="shared" ca="1" si="176"/>
        <v>0</v>
      </c>
      <c r="V398" s="306">
        <f t="shared" ca="1" si="177"/>
        <v>1.2260265455722892</v>
      </c>
      <c r="W398" s="304">
        <f t="shared" ca="1" si="178"/>
        <v>43.608357059796013</v>
      </c>
      <c r="Y398" s="314" t="str">
        <f t="shared" ca="1" si="196"/>
        <v/>
      </c>
      <c r="Z398" s="315" t="str">
        <f t="shared" ca="1" si="197"/>
        <v/>
      </c>
      <c r="AA398" s="316" t="str">
        <f t="shared" ca="1" si="198"/>
        <v/>
      </c>
      <c r="AC398" s="310" t="e">
        <f t="shared" ca="1" si="199"/>
        <v>#N/A</v>
      </c>
      <c r="AD398" s="323" t="e">
        <f t="shared" ca="1" si="200"/>
        <v>#N/A</v>
      </c>
      <c r="AE398" s="324" t="e">
        <f t="shared" ca="1" si="179"/>
        <v>#N/A</v>
      </c>
      <c r="AG398" s="306">
        <f t="shared" ca="1" si="201"/>
        <v>1.2210982295486907</v>
      </c>
      <c r="AH398" s="304">
        <f t="shared" ca="1" si="202"/>
        <v>-8.5792270746257149</v>
      </c>
    </row>
    <row r="399" spans="1:34" x14ac:dyDescent="0.2">
      <c r="A399" s="347">
        <f t="shared" ca="1" si="180"/>
        <v>1E-4</v>
      </c>
      <c r="B399" s="304">
        <f t="shared" ca="1" si="181"/>
        <v>34.300800000000223</v>
      </c>
      <c r="D399" s="306">
        <f t="shared" ca="1" si="182"/>
        <v>-0.3809234527363024</v>
      </c>
      <c r="E399" s="307">
        <f t="shared" ca="1" si="183"/>
        <v>-1.2392050062020949</v>
      </c>
      <c r="F399" s="304">
        <f t="shared" ca="1" si="184"/>
        <v>1.2964303777067552</v>
      </c>
      <c r="G399" s="306">
        <f t="shared" ca="1" si="185"/>
        <v>4.7787888486879933</v>
      </c>
      <c r="H399" s="307">
        <f t="shared" ca="1" si="186"/>
        <v>-107.52394721942528</v>
      </c>
      <c r="I399" s="304">
        <f t="shared" ca="1" si="187"/>
        <v>107.63008895520852</v>
      </c>
      <c r="J399" s="306">
        <f t="shared" ca="1" si="188"/>
        <v>386.39683720709877</v>
      </c>
      <c r="K399" s="307">
        <f t="shared" ca="1" si="189"/>
        <v>-8.3872065248036574</v>
      </c>
      <c r="L399" s="304">
        <f t="shared" ca="1" si="174"/>
        <v>386.48785367322847</v>
      </c>
      <c r="M399" s="306">
        <f t="shared" ca="1" si="190"/>
        <v>-1.5263816058097568</v>
      </c>
      <c r="N399" s="304">
        <f t="shared" ca="1" si="191"/>
        <v>-87.455223939300367</v>
      </c>
      <c r="P399" s="310">
        <f t="shared" ca="1" si="192"/>
        <v>23</v>
      </c>
      <c r="Q399" s="304">
        <f t="shared" ca="1" si="193"/>
        <v>0</v>
      </c>
      <c r="R399" s="306">
        <f t="shared" ca="1" si="194"/>
        <v>0</v>
      </c>
      <c r="S399" s="307">
        <f t="shared" ca="1" si="195"/>
        <v>5.083000000000002</v>
      </c>
      <c r="T399" s="304">
        <f t="shared" ca="1" si="175"/>
        <v>49.86423000000002</v>
      </c>
      <c r="U399" s="311">
        <f t="shared" ca="1" si="176"/>
        <v>0</v>
      </c>
      <c r="V399" s="306">
        <f t="shared" ca="1" si="177"/>
        <v>1.2260278638446058</v>
      </c>
      <c r="W399" s="304">
        <f t="shared" ca="1" si="178"/>
        <v>43.608502897388348</v>
      </c>
      <c r="Y399" s="314" t="str">
        <f t="shared" ca="1" si="196"/>
        <v/>
      </c>
      <c r="Z399" s="315" t="str">
        <f t="shared" ca="1" si="197"/>
        <v/>
      </c>
      <c r="AA399" s="316" t="str">
        <f t="shared" ca="1" si="198"/>
        <v/>
      </c>
      <c r="AC399" s="310" t="e">
        <f t="shared" ca="1" si="199"/>
        <v>#N/A</v>
      </c>
      <c r="AD399" s="323" t="e">
        <f t="shared" ca="1" si="200"/>
        <v>#N/A</v>
      </c>
      <c r="AE399" s="324" t="e">
        <f t="shared" ca="1" si="179"/>
        <v>#N/A</v>
      </c>
      <c r="AG399" s="306">
        <f t="shared" ca="1" si="201"/>
        <v>1.2210697142082463</v>
      </c>
      <c r="AH399" s="304">
        <f t="shared" ca="1" si="202"/>
        <v>-8.5792557662396209</v>
      </c>
    </row>
    <row r="400" spans="1:34" x14ac:dyDescent="0.2">
      <c r="A400" s="347">
        <f t="shared" ca="1" si="180"/>
        <v>1E-4</v>
      </c>
      <c r="B400" s="304">
        <f t="shared" ca="1" si="181"/>
        <v>34.300900000000226</v>
      </c>
      <c r="D400" s="306">
        <f t="shared" ca="1" si="182"/>
        <v>-0.38092125810846472</v>
      </c>
      <c r="E400" s="307">
        <f t="shared" ca="1" si="183"/>
        <v>-1.2391761890972237</v>
      </c>
      <c r="F400" s="304">
        <f t="shared" ca="1" si="184"/>
        <v>1.2964021877891343</v>
      </c>
      <c r="G400" s="306">
        <f t="shared" ca="1" si="185"/>
        <v>4.7787507565621823</v>
      </c>
      <c r="H400" s="307">
        <f t="shared" ca="1" si="186"/>
        <v>-107.52407113704419</v>
      </c>
      <c r="I400" s="304">
        <f t="shared" ca="1" si="187"/>
        <v>107.63021105933726</v>
      </c>
      <c r="J400" s="306">
        <f t="shared" ca="1" si="188"/>
        <v>386.39683720709877</v>
      </c>
      <c r="K400" s="307">
        <f t="shared" ca="1" si="189"/>
        <v>-8.3979589257214808</v>
      </c>
      <c r="L400" s="304">
        <f t="shared" ca="1" si="174"/>
        <v>386.48808716151558</v>
      </c>
      <c r="M400" s="306">
        <f t="shared" ca="1" si="190"/>
        <v>-1.5263820104964811</v>
      </c>
      <c r="N400" s="304">
        <f t="shared" ca="1" si="191"/>
        <v>-87.455247126141685</v>
      </c>
      <c r="P400" s="310">
        <f t="shared" ca="1" si="192"/>
        <v>23</v>
      </c>
      <c r="Q400" s="304">
        <f t="shared" ca="1" si="193"/>
        <v>0</v>
      </c>
      <c r="R400" s="306">
        <f t="shared" ca="1" si="194"/>
        <v>0</v>
      </c>
      <c r="S400" s="307">
        <f t="shared" ca="1" si="195"/>
        <v>5.083000000000002</v>
      </c>
      <c r="T400" s="304">
        <f t="shared" ca="1" si="175"/>
        <v>49.86423000000002</v>
      </c>
      <c r="U400" s="311">
        <f t="shared" ca="1" si="176"/>
        <v>0</v>
      </c>
      <c r="V400" s="306">
        <f t="shared" ca="1" si="177"/>
        <v>1.2260291821198595</v>
      </c>
      <c r="W400" s="304">
        <f t="shared" ca="1" si="178"/>
        <v>43.608648733099486</v>
      </c>
      <c r="Y400" s="314" t="str">
        <f t="shared" ca="1" si="196"/>
        <v/>
      </c>
      <c r="Z400" s="315" t="str">
        <f t="shared" ca="1" si="197"/>
        <v/>
      </c>
      <c r="AA400" s="316" t="str">
        <f t="shared" ca="1" si="198"/>
        <v/>
      </c>
      <c r="AC400" s="310" t="e">
        <f t="shared" ca="1" si="199"/>
        <v>#N/A</v>
      </c>
      <c r="AD400" s="323" t="e">
        <f t="shared" ca="1" si="200"/>
        <v>#N/A</v>
      </c>
      <c r="AE400" s="324" t="e">
        <f t="shared" ca="1" si="179"/>
        <v>#N/A</v>
      </c>
      <c r="AG400" s="306">
        <f t="shared" ca="1" si="201"/>
        <v>1.2210411992344792</v>
      </c>
      <c r="AH400" s="304">
        <f t="shared" ca="1" si="202"/>
        <v>-8.5792844574834408</v>
      </c>
    </row>
    <row r="401" spans="1:34" x14ac:dyDescent="0.2">
      <c r="A401" s="347">
        <f t="shared" ca="1" si="180"/>
        <v>1E-4</v>
      </c>
      <c r="B401" s="304">
        <f t="shared" ca="1" si="181"/>
        <v>34.301000000000229</v>
      </c>
      <c r="D401" s="306">
        <f t="shared" ca="1" si="182"/>
        <v>-0.38091906347645299</v>
      </c>
      <c r="E401" s="307">
        <f t="shared" ca="1" si="183"/>
        <v>-1.2391473723640338</v>
      </c>
      <c r="F401" s="304">
        <f t="shared" ca="1" si="184"/>
        <v>1.2963739982568563</v>
      </c>
      <c r="G401" s="306">
        <f t="shared" ca="1" si="185"/>
        <v>4.7787126646558349</v>
      </c>
      <c r="H401" s="307">
        <f t="shared" ca="1" si="186"/>
        <v>-107.52419505178142</v>
      </c>
      <c r="I401" s="304">
        <f t="shared" ca="1" si="187"/>
        <v>107.63033316061453</v>
      </c>
      <c r="J401" s="306">
        <f t="shared" ca="1" si="188"/>
        <v>386.39683720709877</v>
      </c>
      <c r="K401" s="307">
        <f t="shared" ca="1" si="189"/>
        <v>-8.4087113390309227</v>
      </c>
      <c r="L401" s="304">
        <f t="shared" ca="1" si="174"/>
        <v>386.48832094907129</v>
      </c>
      <c r="M401" s="306">
        <f t="shared" ca="1" si="190"/>
        <v>-1.5263824151790617</v>
      </c>
      <c r="N401" s="304">
        <f t="shared" ca="1" si="191"/>
        <v>-87.455270312745597</v>
      </c>
      <c r="P401" s="310">
        <f t="shared" ca="1" si="192"/>
        <v>23</v>
      </c>
      <c r="Q401" s="304">
        <f t="shared" ca="1" si="193"/>
        <v>0</v>
      </c>
      <c r="R401" s="306">
        <f t="shared" ca="1" si="194"/>
        <v>0</v>
      </c>
      <c r="S401" s="307">
        <f t="shared" ca="1" si="195"/>
        <v>5.083000000000002</v>
      </c>
      <c r="T401" s="304">
        <f t="shared" ca="1" si="175"/>
        <v>49.86423000000002</v>
      </c>
      <c r="U401" s="311">
        <f t="shared" ca="1" si="176"/>
        <v>0</v>
      </c>
      <c r="V401" s="306">
        <f t="shared" ca="1" si="177"/>
        <v>1.2260305003980505</v>
      </c>
      <c r="W401" s="304">
        <f t="shared" ca="1" si="178"/>
        <v>43.608794566929475</v>
      </c>
      <c r="Y401" s="314" t="str">
        <f t="shared" ca="1" si="196"/>
        <v/>
      </c>
      <c r="Z401" s="315" t="str">
        <f t="shared" ca="1" si="197"/>
        <v/>
      </c>
      <c r="AA401" s="316" t="str">
        <f t="shared" ca="1" si="198"/>
        <v/>
      </c>
      <c r="AC401" s="310" t="e">
        <f t="shared" ca="1" si="199"/>
        <v>#N/A</v>
      </c>
      <c r="AD401" s="323" t="e">
        <f t="shared" ca="1" si="200"/>
        <v>#N/A</v>
      </c>
      <c r="AE401" s="324" t="e">
        <f t="shared" ca="1" si="179"/>
        <v>#N/A</v>
      </c>
      <c r="AG401" s="306">
        <f t="shared" ca="1" si="201"/>
        <v>1.2210126846273948</v>
      </c>
      <c r="AH401" s="304">
        <f t="shared" ca="1" si="202"/>
        <v>-8.5793131483571656</v>
      </c>
    </row>
    <row r="402" spans="1:34" x14ac:dyDescent="0.2">
      <c r="A402" s="347">
        <f t="shared" ca="1" si="180"/>
        <v>1E-4</v>
      </c>
      <c r="B402" s="304">
        <f t="shared" ca="1" si="181"/>
        <v>34.301100000000233</v>
      </c>
      <c r="D402" s="306">
        <f t="shared" ca="1" si="182"/>
        <v>-0.38091686884026454</v>
      </c>
      <c r="E402" s="307">
        <f t="shared" ca="1" si="183"/>
        <v>-1.2391185560025182</v>
      </c>
      <c r="F402" s="304">
        <f t="shared" ca="1" si="184"/>
        <v>1.2963458091099138</v>
      </c>
      <c r="G402" s="306">
        <f t="shared" ca="1" si="185"/>
        <v>4.778674572968951</v>
      </c>
      <c r="H402" s="307">
        <f t="shared" ca="1" si="186"/>
        <v>-107.52431896363701</v>
      </c>
      <c r="I402" s="304">
        <f t="shared" ca="1" si="187"/>
        <v>107.63045525904037</v>
      </c>
      <c r="J402" s="306">
        <f t="shared" ca="1" si="188"/>
        <v>386.39683720709877</v>
      </c>
      <c r="K402" s="307">
        <f t="shared" ca="1" si="189"/>
        <v>-8.4194637647316934</v>
      </c>
      <c r="L402" s="304">
        <f t="shared" ca="1" si="174"/>
        <v>386.48855503589601</v>
      </c>
      <c r="M402" s="306">
        <f t="shared" ca="1" si="190"/>
        <v>-1.5263828198574982</v>
      </c>
      <c r="N402" s="304">
        <f t="shared" ca="1" si="191"/>
        <v>-87.455293499112074</v>
      </c>
      <c r="P402" s="310">
        <f t="shared" ca="1" si="192"/>
        <v>23</v>
      </c>
      <c r="Q402" s="304">
        <f t="shared" ca="1" si="193"/>
        <v>0</v>
      </c>
      <c r="R402" s="306">
        <f t="shared" ca="1" si="194"/>
        <v>0</v>
      </c>
      <c r="S402" s="307">
        <f t="shared" ca="1" si="195"/>
        <v>5.083000000000002</v>
      </c>
      <c r="T402" s="304">
        <f t="shared" ca="1" si="175"/>
        <v>49.86423000000002</v>
      </c>
      <c r="U402" s="311">
        <f t="shared" ca="1" si="176"/>
        <v>0</v>
      </c>
      <c r="V402" s="306">
        <f t="shared" ca="1" si="177"/>
        <v>1.2260318186791785</v>
      </c>
      <c r="W402" s="304">
        <f t="shared" ca="1" si="178"/>
        <v>43.60894039887831</v>
      </c>
      <c r="Y402" s="314" t="str">
        <f t="shared" ca="1" si="196"/>
        <v/>
      </c>
      <c r="Z402" s="315" t="str">
        <f t="shared" ca="1" si="197"/>
        <v/>
      </c>
      <c r="AA402" s="316" t="str">
        <f t="shared" ca="1" si="198"/>
        <v/>
      </c>
      <c r="AC402" s="310" t="e">
        <f t="shared" ca="1" si="199"/>
        <v>#N/A</v>
      </c>
      <c r="AD402" s="323" t="e">
        <f t="shared" ca="1" si="200"/>
        <v>#N/A</v>
      </c>
      <c r="AE402" s="324" t="e">
        <f t="shared" ca="1" si="179"/>
        <v>#N/A</v>
      </c>
      <c r="AG402" s="306">
        <f t="shared" ca="1" si="201"/>
        <v>1.2209841703869913</v>
      </c>
      <c r="AH402" s="304">
        <f t="shared" ca="1" si="202"/>
        <v>-8.5793418388608025</v>
      </c>
    </row>
    <row r="403" spans="1:34" x14ac:dyDescent="0.2">
      <c r="A403" s="347">
        <f t="shared" ca="1" si="180"/>
        <v>1E-4</v>
      </c>
      <c r="B403" s="304">
        <f t="shared" ca="1" si="181"/>
        <v>34.301200000000236</v>
      </c>
      <c r="D403" s="306">
        <f t="shared" ca="1" si="182"/>
        <v>-0.38091467419990205</v>
      </c>
      <c r="E403" s="307">
        <f t="shared" ca="1" si="183"/>
        <v>-1.2390897400126732</v>
      </c>
      <c r="F403" s="304">
        <f t="shared" ca="1" si="184"/>
        <v>1.2963176203483047</v>
      </c>
      <c r="G403" s="306">
        <f t="shared" ca="1" si="185"/>
        <v>4.7786364815015308</v>
      </c>
      <c r="H403" s="307">
        <f t="shared" ca="1" si="186"/>
        <v>-107.52444287261102</v>
      </c>
      <c r="I403" s="304">
        <f t="shared" ca="1" si="187"/>
        <v>107.63057735461484</v>
      </c>
      <c r="J403" s="306">
        <f t="shared" ca="1" si="188"/>
        <v>386.39683720709877</v>
      </c>
      <c r="K403" s="307">
        <f t="shared" ca="1" si="189"/>
        <v>-8.4302162028235053</v>
      </c>
      <c r="L403" s="304">
        <f t="shared" ca="1" si="174"/>
        <v>386.48878942199025</v>
      </c>
      <c r="M403" s="306">
        <f t="shared" ca="1" si="190"/>
        <v>-1.526383224531791</v>
      </c>
      <c r="N403" s="304">
        <f t="shared" ca="1" si="191"/>
        <v>-87.455316685241129</v>
      </c>
      <c r="P403" s="310">
        <f t="shared" ca="1" si="192"/>
        <v>23</v>
      </c>
      <c r="Q403" s="304">
        <f t="shared" ca="1" si="193"/>
        <v>0</v>
      </c>
      <c r="R403" s="306">
        <f t="shared" ca="1" si="194"/>
        <v>0</v>
      </c>
      <c r="S403" s="307">
        <f t="shared" ca="1" si="195"/>
        <v>5.083000000000002</v>
      </c>
      <c r="T403" s="304">
        <f t="shared" ca="1" si="175"/>
        <v>49.86423000000002</v>
      </c>
      <c r="U403" s="311">
        <f t="shared" ca="1" si="176"/>
        <v>0</v>
      </c>
      <c r="V403" s="306">
        <f t="shared" ca="1" si="177"/>
        <v>1.2260331369632445</v>
      </c>
      <c r="W403" s="304">
        <f t="shared" ca="1" si="178"/>
        <v>43.609086228946055</v>
      </c>
      <c r="Y403" s="314" t="str">
        <f t="shared" ca="1" si="196"/>
        <v/>
      </c>
      <c r="Z403" s="315" t="str">
        <f t="shared" ca="1" si="197"/>
        <v/>
      </c>
      <c r="AA403" s="316" t="str">
        <f t="shared" ca="1" si="198"/>
        <v/>
      </c>
      <c r="AC403" s="310" t="e">
        <f t="shared" ca="1" si="199"/>
        <v>#N/A</v>
      </c>
      <c r="AD403" s="323" t="e">
        <f t="shared" ca="1" si="200"/>
        <v>#N/A</v>
      </c>
      <c r="AE403" s="324" t="e">
        <f t="shared" ca="1" si="179"/>
        <v>#N/A</v>
      </c>
      <c r="AG403" s="306">
        <f t="shared" ca="1" si="201"/>
        <v>1.2209556565132633</v>
      </c>
      <c r="AH403" s="304">
        <f t="shared" ca="1" si="202"/>
        <v>-8.5793705289943532</v>
      </c>
    </row>
    <row r="404" spans="1:34" x14ac:dyDescent="0.2">
      <c r="A404" s="347">
        <f t="shared" ca="1" si="180"/>
        <v>1E-4</v>
      </c>
      <c r="B404" s="304">
        <f t="shared" ca="1" si="181"/>
        <v>34.301300000000239</v>
      </c>
      <c r="D404" s="306">
        <f t="shared" ca="1" si="182"/>
        <v>-0.38091247955536489</v>
      </c>
      <c r="E404" s="307">
        <f t="shared" ca="1" si="183"/>
        <v>-1.2390609243944919</v>
      </c>
      <c r="F404" s="304">
        <f t="shared" ca="1" si="184"/>
        <v>1.2962894319720226</v>
      </c>
      <c r="G404" s="306">
        <f t="shared" ca="1" si="185"/>
        <v>4.7785983902535749</v>
      </c>
      <c r="H404" s="307">
        <f t="shared" ca="1" si="186"/>
        <v>-107.52456677870346</v>
      </c>
      <c r="I404" s="304">
        <f t="shared" ca="1" si="187"/>
        <v>107.63069944733795</v>
      </c>
      <c r="J404" s="306">
        <f t="shared" ca="1" si="188"/>
        <v>386.39683720709877</v>
      </c>
      <c r="K404" s="307">
        <f t="shared" ca="1" si="189"/>
        <v>-8.4409686533060704</v>
      </c>
      <c r="L404" s="304">
        <f t="shared" ca="1" si="174"/>
        <v>386.48902410735451</v>
      </c>
      <c r="M404" s="306">
        <f t="shared" ca="1" si="190"/>
        <v>-1.5263836292019397</v>
      </c>
      <c r="N404" s="304">
        <f t="shared" ca="1" si="191"/>
        <v>-87.455339871132736</v>
      </c>
      <c r="P404" s="310">
        <f t="shared" ca="1" si="192"/>
        <v>23</v>
      </c>
      <c r="Q404" s="304">
        <f t="shared" ca="1" si="193"/>
        <v>0</v>
      </c>
      <c r="R404" s="306">
        <f t="shared" ca="1" si="194"/>
        <v>0</v>
      </c>
      <c r="S404" s="307">
        <f t="shared" ca="1" si="195"/>
        <v>5.083000000000002</v>
      </c>
      <c r="T404" s="304">
        <f t="shared" ca="1" si="175"/>
        <v>49.86423000000002</v>
      </c>
      <c r="U404" s="311">
        <f t="shared" ca="1" si="176"/>
        <v>0</v>
      </c>
      <c r="V404" s="306">
        <f t="shared" ca="1" si="177"/>
        <v>1.2260344552502473</v>
      </c>
      <c r="W404" s="304">
        <f t="shared" ca="1" si="178"/>
        <v>43.609232057132672</v>
      </c>
      <c r="Y404" s="314" t="str">
        <f t="shared" ca="1" si="196"/>
        <v/>
      </c>
      <c r="Z404" s="315" t="str">
        <f t="shared" ca="1" si="197"/>
        <v/>
      </c>
      <c r="AA404" s="316" t="str">
        <f t="shared" ca="1" si="198"/>
        <v/>
      </c>
      <c r="AC404" s="310" t="e">
        <f t="shared" ca="1" si="199"/>
        <v>#N/A</v>
      </c>
      <c r="AD404" s="323" t="e">
        <f t="shared" ca="1" si="200"/>
        <v>#N/A</v>
      </c>
      <c r="AE404" s="324" t="e">
        <f t="shared" ca="1" si="179"/>
        <v>#N/A</v>
      </c>
      <c r="AG404" s="306">
        <f t="shared" ca="1" si="201"/>
        <v>1.2209271430062003</v>
      </c>
      <c r="AH404" s="304">
        <f t="shared" ca="1" si="202"/>
        <v>-8.5793992187578283</v>
      </c>
    </row>
    <row r="405" spans="1:34" x14ac:dyDescent="0.2">
      <c r="A405" s="347">
        <f t="shared" ca="1" si="180"/>
        <v>1E-4</v>
      </c>
      <c r="B405" s="304">
        <f t="shared" ca="1" si="181"/>
        <v>34.301400000000243</v>
      </c>
      <c r="D405" s="306">
        <f t="shared" ca="1" si="182"/>
        <v>-0.38091028490665563</v>
      </c>
      <c r="E405" s="307">
        <f t="shared" ca="1" si="183"/>
        <v>-1.2390321091479777</v>
      </c>
      <c r="F405" s="304">
        <f t="shared" ca="1" si="184"/>
        <v>1.2962612439810717</v>
      </c>
      <c r="G405" s="306">
        <f t="shared" ca="1" si="185"/>
        <v>4.7785602992250844</v>
      </c>
      <c r="H405" s="307">
        <f t="shared" ca="1" si="186"/>
        <v>-107.52469068191438</v>
      </c>
      <c r="I405" s="304">
        <f t="shared" ca="1" si="187"/>
        <v>107.63082153720975</v>
      </c>
      <c r="J405" s="306">
        <f t="shared" ca="1" si="188"/>
        <v>386.39683720709877</v>
      </c>
      <c r="K405" s="307">
        <f t="shared" ca="1" si="189"/>
        <v>-8.451721116179101</v>
      </c>
      <c r="L405" s="304">
        <f t="shared" ca="1" si="174"/>
        <v>386.48925909198931</v>
      </c>
      <c r="M405" s="306">
        <f t="shared" ca="1" si="190"/>
        <v>-1.5263840338679449</v>
      </c>
      <c r="N405" s="304">
        <f t="shared" ca="1" si="191"/>
        <v>-87.45536305678695</v>
      </c>
      <c r="P405" s="310">
        <f t="shared" ca="1" si="192"/>
        <v>23</v>
      </c>
      <c r="Q405" s="304">
        <f t="shared" ca="1" si="193"/>
        <v>0</v>
      </c>
      <c r="R405" s="306">
        <f t="shared" ca="1" si="194"/>
        <v>0</v>
      </c>
      <c r="S405" s="307">
        <f t="shared" ca="1" si="195"/>
        <v>5.083000000000002</v>
      </c>
      <c r="T405" s="304">
        <f t="shared" ca="1" si="175"/>
        <v>49.86423000000002</v>
      </c>
      <c r="U405" s="311">
        <f t="shared" ca="1" si="176"/>
        <v>0</v>
      </c>
      <c r="V405" s="306">
        <f t="shared" ca="1" si="177"/>
        <v>1.2260357735401872</v>
      </c>
      <c r="W405" s="304">
        <f t="shared" ca="1" si="178"/>
        <v>43.609377883438206</v>
      </c>
      <c r="Y405" s="314" t="str">
        <f t="shared" ca="1" si="196"/>
        <v/>
      </c>
      <c r="Z405" s="315" t="str">
        <f t="shared" ca="1" si="197"/>
        <v/>
      </c>
      <c r="AA405" s="316" t="str">
        <f t="shared" ca="1" si="198"/>
        <v/>
      </c>
      <c r="AC405" s="310" t="e">
        <f t="shared" ca="1" si="199"/>
        <v>#N/A</v>
      </c>
      <c r="AD405" s="323" t="e">
        <f t="shared" ca="1" si="200"/>
        <v>#N/A</v>
      </c>
      <c r="AE405" s="324" t="e">
        <f t="shared" ca="1" si="179"/>
        <v>#N/A</v>
      </c>
      <c r="AG405" s="306">
        <f t="shared" ca="1" si="201"/>
        <v>1.2208986298658093</v>
      </c>
      <c r="AH405" s="304">
        <f t="shared" ca="1" si="202"/>
        <v>-8.5794279081512208</v>
      </c>
    </row>
    <row r="406" spans="1:34" x14ac:dyDescent="0.2">
      <c r="A406" s="347">
        <f t="shared" ca="1" si="180"/>
        <v>1E-4</v>
      </c>
      <c r="B406" s="304">
        <f t="shared" ca="1" si="181"/>
        <v>34.301500000000246</v>
      </c>
      <c r="D406" s="306">
        <f t="shared" ca="1" si="182"/>
        <v>-0.38090809025377154</v>
      </c>
      <c r="E406" s="307">
        <f t="shared" ca="1" si="183"/>
        <v>-1.2390032942731235</v>
      </c>
      <c r="F406" s="304">
        <f t="shared" ca="1" si="184"/>
        <v>1.2962330563754449</v>
      </c>
      <c r="G406" s="306">
        <f t="shared" ca="1" si="185"/>
        <v>4.7785222084160592</v>
      </c>
      <c r="H406" s="307">
        <f t="shared" ca="1" si="186"/>
        <v>-107.52481458224381</v>
      </c>
      <c r="I406" s="304">
        <f t="shared" ca="1" si="187"/>
        <v>107.63094362423027</v>
      </c>
      <c r="J406" s="306">
        <f t="shared" ca="1" si="188"/>
        <v>386.39683720709877</v>
      </c>
      <c r="K406" s="307">
        <f t="shared" ca="1" si="189"/>
        <v>-8.4624735914423095</v>
      </c>
      <c r="L406" s="304">
        <f t="shared" ca="1" si="174"/>
        <v>386.48949437589511</v>
      </c>
      <c r="M406" s="306">
        <f t="shared" ca="1" si="190"/>
        <v>-1.5263844385298064</v>
      </c>
      <c r="N406" s="304">
        <f t="shared" ca="1" si="191"/>
        <v>-87.455386242203744</v>
      </c>
      <c r="P406" s="310">
        <f t="shared" ca="1" si="192"/>
        <v>23</v>
      </c>
      <c r="Q406" s="304">
        <f t="shared" ca="1" si="193"/>
        <v>0</v>
      </c>
      <c r="R406" s="306">
        <f t="shared" ca="1" si="194"/>
        <v>0</v>
      </c>
      <c r="S406" s="307">
        <f t="shared" ca="1" si="195"/>
        <v>5.083000000000002</v>
      </c>
      <c r="T406" s="304">
        <f t="shared" ca="1" si="175"/>
        <v>49.86423000000002</v>
      </c>
      <c r="U406" s="311">
        <f t="shared" ca="1" si="176"/>
        <v>0</v>
      </c>
      <c r="V406" s="306">
        <f t="shared" ca="1" si="177"/>
        <v>1.2260370918330643</v>
      </c>
      <c r="W406" s="304">
        <f t="shared" ca="1" si="178"/>
        <v>43.609523707862635</v>
      </c>
      <c r="Y406" s="314" t="str">
        <f t="shared" ca="1" si="196"/>
        <v/>
      </c>
      <c r="Z406" s="315" t="str">
        <f t="shared" ca="1" si="197"/>
        <v/>
      </c>
      <c r="AA406" s="316" t="str">
        <f t="shared" ca="1" si="198"/>
        <v/>
      </c>
      <c r="AC406" s="310" t="e">
        <f t="shared" ca="1" si="199"/>
        <v>#N/A</v>
      </c>
      <c r="AD406" s="323" t="e">
        <f t="shared" ca="1" si="200"/>
        <v>#N/A</v>
      </c>
      <c r="AE406" s="324" t="e">
        <f t="shared" ca="1" si="179"/>
        <v>#N/A</v>
      </c>
      <c r="AG406" s="306">
        <f t="shared" ca="1" si="201"/>
        <v>1.2208701170920797</v>
      </c>
      <c r="AH406" s="304">
        <f t="shared" ca="1" si="202"/>
        <v>-8.5794565971745413</v>
      </c>
    </row>
    <row r="407" spans="1:34" x14ac:dyDescent="0.2">
      <c r="A407" s="347">
        <f t="shared" ca="1" si="180"/>
        <v>1E-4</v>
      </c>
      <c r="B407" s="304">
        <f t="shared" ca="1" si="181"/>
        <v>34.301600000000249</v>
      </c>
      <c r="D407" s="306">
        <f t="shared" ca="1" si="182"/>
        <v>-0.38090589559671323</v>
      </c>
      <c r="E407" s="307">
        <f t="shared" ca="1" si="183"/>
        <v>-1.2389744797699329</v>
      </c>
      <c r="F407" s="304">
        <f t="shared" ca="1" si="184"/>
        <v>1.2962048691551464</v>
      </c>
      <c r="G407" s="306">
        <f t="shared" ca="1" si="185"/>
        <v>4.7784841178264994</v>
      </c>
      <c r="H407" s="307">
        <f t="shared" ca="1" si="186"/>
        <v>-107.52493847969178</v>
      </c>
      <c r="I407" s="304">
        <f t="shared" ca="1" si="187"/>
        <v>107.63106570839955</v>
      </c>
      <c r="J407" s="306">
        <f t="shared" ca="1" si="188"/>
        <v>386.39683720709877</v>
      </c>
      <c r="K407" s="307">
        <f t="shared" ca="1" si="189"/>
        <v>-8.4732260790954061</v>
      </c>
      <c r="L407" s="304">
        <f t="shared" ca="1" si="174"/>
        <v>386.48972995907229</v>
      </c>
      <c r="M407" s="306">
        <f t="shared" ca="1" si="190"/>
        <v>-1.5263848431875242</v>
      </c>
      <c r="N407" s="304">
        <f t="shared" ca="1" si="191"/>
        <v>-87.455409427383117</v>
      </c>
      <c r="P407" s="310">
        <f t="shared" ca="1" si="192"/>
        <v>23</v>
      </c>
      <c r="Q407" s="304">
        <f t="shared" ca="1" si="193"/>
        <v>0</v>
      </c>
      <c r="R407" s="306">
        <f t="shared" ca="1" si="194"/>
        <v>0</v>
      </c>
      <c r="S407" s="307">
        <f t="shared" ca="1" si="195"/>
        <v>5.083000000000002</v>
      </c>
      <c r="T407" s="304">
        <f t="shared" ca="1" si="175"/>
        <v>49.86423000000002</v>
      </c>
      <c r="U407" s="311">
        <f t="shared" ca="1" si="176"/>
        <v>0</v>
      </c>
      <c r="V407" s="306">
        <f t="shared" ca="1" si="177"/>
        <v>1.2260384101288786</v>
      </c>
      <c r="W407" s="304">
        <f t="shared" ca="1" si="178"/>
        <v>43.609669530406009</v>
      </c>
      <c r="Y407" s="314" t="str">
        <f t="shared" ca="1" si="196"/>
        <v/>
      </c>
      <c r="Z407" s="315" t="str">
        <f t="shared" ca="1" si="197"/>
        <v/>
      </c>
      <c r="AA407" s="316" t="str">
        <f t="shared" ca="1" si="198"/>
        <v/>
      </c>
      <c r="AC407" s="310" t="e">
        <f t="shared" ca="1" si="199"/>
        <v>#N/A</v>
      </c>
      <c r="AD407" s="323" t="e">
        <f t="shared" ca="1" si="200"/>
        <v>#N/A</v>
      </c>
      <c r="AE407" s="324" t="e">
        <f t="shared" ca="1" si="179"/>
        <v>#N/A</v>
      </c>
      <c r="AG407" s="306">
        <f t="shared" ca="1" si="201"/>
        <v>1.2208416046850221</v>
      </c>
      <c r="AH407" s="304">
        <f t="shared" ca="1" si="202"/>
        <v>-8.5794852858277828</v>
      </c>
    </row>
    <row r="408" spans="1:34" x14ac:dyDescent="0.2">
      <c r="A408" s="347">
        <f t="shared" ca="1" si="180"/>
        <v>1E-4</v>
      </c>
      <c r="B408" s="304">
        <f t="shared" ca="1" si="181"/>
        <v>34.301700000000253</v>
      </c>
      <c r="D408" s="306">
        <f t="shared" ca="1" si="182"/>
        <v>-0.38090370093548387</v>
      </c>
      <c r="E408" s="307">
        <f t="shared" ca="1" si="183"/>
        <v>-1.238945665638397</v>
      </c>
      <c r="F408" s="304">
        <f t="shared" ca="1" si="184"/>
        <v>1.2961766823201686</v>
      </c>
      <c r="G408" s="306">
        <f t="shared" ca="1" si="185"/>
        <v>4.7784460274564058</v>
      </c>
      <c r="H408" s="307">
        <f t="shared" ca="1" si="186"/>
        <v>-107.52506237425835</v>
      </c>
      <c r="I408" s="304">
        <f t="shared" ca="1" si="187"/>
        <v>107.63118778971764</v>
      </c>
      <c r="J408" s="306">
        <f t="shared" ca="1" si="188"/>
        <v>386.39683720709877</v>
      </c>
      <c r="K408" s="307">
        <f t="shared" ca="1" si="189"/>
        <v>-8.4839785791381033</v>
      </c>
      <c r="L408" s="304">
        <f t="shared" ca="1" si="174"/>
        <v>386.4899658415215</v>
      </c>
      <c r="M408" s="306">
        <f t="shared" ca="1" si="190"/>
        <v>-1.5263852478410984</v>
      </c>
      <c r="N408" s="304">
        <f t="shared" ca="1" si="191"/>
        <v>-87.455432612325097</v>
      </c>
      <c r="P408" s="310">
        <f t="shared" ca="1" si="192"/>
        <v>23</v>
      </c>
      <c r="Q408" s="304">
        <f t="shared" ca="1" si="193"/>
        <v>0</v>
      </c>
      <c r="R408" s="306">
        <f t="shared" ca="1" si="194"/>
        <v>0</v>
      </c>
      <c r="S408" s="307">
        <f t="shared" ca="1" si="195"/>
        <v>5.083000000000002</v>
      </c>
      <c r="T408" s="304">
        <f t="shared" ca="1" si="175"/>
        <v>49.86423000000002</v>
      </c>
      <c r="U408" s="311">
        <f t="shared" ca="1" si="176"/>
        <v>0</v>
      </c>
      <c r="V408" s="306">
        <f t="shared" ca="1" si="177"/>
        <v>1.2260397284276296</v>
      </c>
      <c r="W408" s="304">
        <f t="shared" ca="1" si="178"/>
        <v>43.609815351068349</v>
      </c>
      <c r="Y408" s="314" t="str">
        <f t="shared" ca="1" si="196"/>
        <v/>
      </c>
      <c r="Z408" s="315" t="str">
        <f t="shared" ca="1" si="197"/>
        <v/>
      </c>
      <c r="AA408" s="316" t="str">
        <f t="shared" ca="1" si="198"/>
        <v/>
      </c>
      <c r="AC408" s="310" t="e">
        <f t="shared" ca="1" si="199"/>
        <v>#N/A</v>
      </c>
      <c r="AD408" s="323" t="e">
        <f t="shared" ca="1" si="200"/>
        <v>#N/A</v>
      </c>
      <c r="AE408" s="324" t="e">
        <f t="shared" ca="1" si="179"/>
        <v>#N/A</v>
      </c>
      <c r="AG408" s="306">
        <f t="shared" ca="1" si="201"/>
        <v>1.2208130926446241</v>
      </c>
      <c r="AH408" s="304">
        <f t="shared" ca="1" si="202"/>
        <v>-8.5795139741109558</v>
      </c>
    </row>
    <row r="409" spans="1:34" x14ac:dyDescent="0.2">
      <c r="A409" s="347">
        <f t="shared" ca="1" si="180"/>
        <v>1E-4</v>
      </c>
      <c r="B409" s="304">
        <f t="shared" ca="1" si="181"/>
        <v>34.301800000000256</v>
      </c>
      <c r="D409" s="306">
        <f t="shared" ca="1" si="182"/>
        <v>-0.38090150627008262</v>
      </c>
      <c r="E409" s="307">
        <f t="shared" ca="1" si="183"/>
        <v>-1.2389168518785105</v>
      </c>
      <c r="F409" s="304">
        <f t="shared" ca="1" si="184"/>
        <v>1.2961484958705067</v>
      </c>
      <c r="G409" s="306">
        <f t="shared" ca="1" si="185"/>
        <v>4.7784079373057784</v>
      </c>
      <c r="H409" s="307">
        <f t="shared" ca="1" si="186"/>
        <v>-107.52518626594355</v>
      </c>
      <c r="I409" s="304">
        <f t="shared" ca="1" si="187"/>
        <v>107.63130986818454</v>
      </c>
      <c r="J409" s="306">
        <f t="shared" ca="1" si="188"/>
        <v>386.39683720709877</v>
      </c>
      <c r="K409" s="307">
        <f t="shared" ca="1" si="189"/>
        <v>-8.4947310915701131</v>
      </c>
      <c r="L409" s="304">
        <f t="shared" ca="1" si="174"/>
        <v>386.49020202324311</v>
      </c>
      <c r="M409" s="306">
        <f t="shared" ca="1" si="190"/>
        <v>-1.526385652490529</v>
      </c>
      <c r="N409" s="304">
        <f t="shared" ca="1" si="191"/>
        <v>-87.455455797029643</v>
      </c>
      <c r="P409" s="310">
        <f t="shared" ca="1" si="192"/>
        <v>23</v>
      </c>
      <c r="Q409" s="304">
        <f t="shared" ca="1" si="193"/>
        <v>0</v>
      </c>
      <c r="R409" s="306">
        <f t="shared" ca="1" si="194"/>
        <v>0</v>
      </c>
      <c r="S409" s="307">
        <f t="shared" ca="1" si="195"/>
        <v>5.083000000000002</v>
      </c>
      <c r="T409" s="304">
        <f t="shared" ca="1" si="175"/>
        <v>49.86423000000002</v>
      </c>
      <c r="U409" s="311">
        <f t="shared" ca="1" si="176"/>
        <v>0</v>
      </c>
      <c r="V409" s="306">
        <f t="shared" ca="1" si="177"/>
        <v>1.2260410467293186</v>
      </c>
      <c r="W409" s="304">
        <f t="shared" ca="1" si="178"/>
        <v>43.609961169849655</v>
      </c>
      <c r="Y409" s="314" t="str">
        <f t="shared" ca="1" si="196"/>
        <v/>
      </c>
      <c r="Z409" s="315" t="str">
        <f t="shared" ca="1" si="197"/>
        <v/>
      </c>
      <c r="AA409" s="316" t="str">
        <f t="shared" ca="1" si="198"/>
        <v/>
      </c>
      <c r="AC409" s="310" t="e">
        <f t="shared" ca="1" si="199"/>
        <v>#N/A</v>
      </c>
      <c r="AD409" s="323" t="e">
        <f t="shared" ca="1" si="200"/>
        <v>#N/A</v>
      </c>
      <c r="AE409" s="324" t="e">
        <f t="shared" ca="1" si="179"/>
        <v>#N/A</v>
      </c>
      <c r="AG409" s="306">
        <f t="shared" ca="1" si="201"/>
        <v>1.2207845809708751</v>
      </c>
      <c r="AH409" s="304">
        <f t="shared" ca="1" si="202"/>
        <v>-8.5795426620240676</v>
      </c>
    </row>
    <row r="410" spans="1:34" x14ac:dyDescent="0.2">
      <c r="A410" s="347">
        <f t="shared" ca="1" si="180"/>
        <v>1E-4</v>
      </c>
      <c r="B410" s="304">
        <f t="shared" ca="1" si="181"/>
        <v>34.301900000000259</v>
      </c>
      <c r="D410" s="306">
        <f t="shared" ca="1" si="182"/>
        <v>-0.3808993116005101</v>
      </c>
      <c r="E410" s="307">
        <f t="shared" ca="1" si="183"/>
        <v>-1.2388880384902734</v>
      </c>
      <c r="F410" s="304">
        <f t="shared" ca="1" si="184"/>
        <v>1.2961203098061613</v>
      </c>
      <c r="G410" s="306">
        <f t="shared" ca="1" si="185"/>
        <v>4.7783698473746181</v>
      </c>
      <c r="H410" s="307">
        <f t="shared" ca="1" si="186"/>
        <v>-107.5253101547474</v>
      </c>
      <c r="I410" s="304">
        <f t="shared" ca="1" si="187"/>
        <v>107.63143194380034</v>
      </c>
      <c r="J410" s="306">
        <f t="shared" ca="1" si="188"/>
        <v>386.39683720709877</v>
      </c>
      <c r="K410" s="307">
        <f t="shared" ca="1" si="189"/>
        <v>-8.5054836163911478</v>
      </c>
      <c r="L410" s="304">
        <f t="shared" ca="1" si="174"/>
        <v>386.4904385042376</v>
      </c>
      <c r="M410" s="306">
        <f t="shared" ca="1" si="190"/>
        <v>-1.5263860571358161</v>
      </c>
      <c r="N410" s="304">
        <f t="shared" ca="1" si="191"/>
        <v>-87.455478981496796</v>
      </c>
      <c r="P410" s="310">
        <f t="shared" ca="1" si="192"/>
        <v>23</v>
      </c>
      <c r="Q410" s="304">
        <f t="shared" ca="1" si="193"/>
        <v>0</v>
      </c>
      <c r="R410" s="306">
        <f t="shared" ca="1" si="194"/>
        <v>0</v>
      </c>
      <c r="S410" s="307">
        <f t="shared" ca="1" si="195"/>
        <v>5.083000000000002</v>
      </c>
      <c r="T410" s="304">
        <f t="shared" ca="1" si="175"/>
        <v>49.86423000000002</v>
      </c>
      <c r="U410" s="311">
        <f t="shared" ca="1" si="176"/>
        <v>0</v>
      </c>
      <c r="V410" s="306">
        <f t="shared" ca="1" si="177"/>
        <v>1.2260423650339438</v>
      </c>
      <c r="W410" s="304">
        <f t="shared" ca="1" si="178"/>
        <v>43.610106986749919</v>
      </c>
      <c r="Y410" s="314" t="str">
        <f t="shared" ca="1" si="196"/>
        <v/>
      </c>
      <c r="Z410" s="315" t="str">
        <f t="shared" ca="1" si="197"/>
        <v/>
      </c>
      <c r="AA410" s="316" t="str">
        <f t="shared" ca="1" si="198"/>
        <v/>
      </c>
      <c r="AC410" s="310" t="e">
        <f t="shared" ca="1" si="199"/>
        <v>#N/A</v>
      </c>
      <c r="AD410" s="323" t="e">
        <f t="shared" ca="1" si="200"/>
        <v>#N/A</v>
      </c>
      <c r="AE410" s="324" t="e">
        <f t="shared" ca="1" si="179"/>
        <v>#N/A</v>
      </c>
      <c r="AG410" s="306">
        <f t="shared" ca="1" si="201"/>
        <v>1.2207560696637856</v>
      </c>
      <c r="AH410" s="304">
        <f t="shared" ca="1" si="202"/>
        <v>-8.5795713495671126</v>
      </c>
    </row>
    <row r="411" spans="1:34" x14ac:dyDescent="0.2">
      <c r="A411" s="347">
        <f t="shared" ca="1" si="180"/>
        <v>1E-4</v>
      </c>
      <c r="B411" s="304">
        <f t="shared" ca="1" si="181"/>
        <v>34.302000000000263</v>
      </c>
      <c r="D411" s="306">
        <f t="shared" ca="1" si="182"/>
        <v>-0.38089711692676725</v>
      </c>
      <c r="E411" s="307">
        <f t="shared" ca="1" si="183"/>
        <v>-1.2388592254736874</v>
      </c>
      <c r="F411" s="304">
        <f t="shared" ca="1" si="184"/>
        <v>1.2960921241271348</v>
      </c>
      <c r="G411" s="306">
        <f t="shared" ca="1" si="185"/>
        <v>4.7783317576629258</v>
      </c>
      <c r="H411" s="307">
        <f t="shared" ca="1" si="186"/>
        <v>-107.52543404066995</v>
      </c>
      <c r="I411" s="304">
        <f t="shared" ca="1" si="187"/>
        <v>107.63155401656502</v>
      </c>
      <c r="J411" s="306">
        <f t="shared" ca="1" si="188"/>
        <v>386.39683720709877</v>
      </c>
      <c r="K411" s="307">
        <f t="shared" ca="1" si="189"/>
        <v>-8.5162361536009179</v>
      </c>
      <c r="L411" s="304">
        <f t="shared" ca="1" si="174"/>
        <v>386.49067528450553</v>
      </c>
      <c r="M411" s="306">
        <f t="shared" ca="1" si="190"/>
        <v>-1.52638646177696</v>
      </c>
      <c r="N411" s="304">
        <f t="shared" ca="1" si="191"/>
        <v>-87.455502165726557</v>
      </c>
      <c r="P411" s="310">
        <f t="shared" ca="1" si="192"/>
        <v>23</v>
      </c>
      <c r="Q411" s="304">
        <f t="shared" ca="1" si="193"/>
        <v>0</v>
      </c>
      <c r="R411" s="306">
        <f t="shared" ca="1" si="194"/>
        <v>0</v>
      </c>
      <c r="S411" s="307">
        <f t="shared" ca="1" si="195"/>
        <v>5.083000000000002</v>
      </c>
      <c r="T411" s="304">
        <f t="shared" ca="1" si="175"/>
        <v>49.86423000000002</v>
      </c>
      <c r="U411" s="311">
        <f t="shared" ca="1" si="176"/>
        <v>0</v>
      </c>
      <c r="V411" s="306">
        <f t="shared" ca="1" si="177"/>
        <v>1.2260436833415067</v>
      </c>
      <c r="W411" s="304">
        <f t="shared" ca="1" si="178"/>
        <v>43.610252801769185</v>
      </c>
      <c r="Y411" s="314" t="str">
        <f t="shared" ca="1" si="196"/>
        <v/>
      </c>
      <c r="Z411" s="315" t="str">
        <f t="shared" ca="1" si="197"/>
        <v/>
      </c>
      <c r="AA411" s="316" t="str">
        <f t="shared" ca="1" si="198"/>
        <v/>
      </c>
      <c r="AC411" s="310" t="e">
        <f t="shared" ca="1" si="199"/>
        <v>#N/A</v>
      </c>
      <c r="AD411" s="323" t="e">
        <f t="shared" ca="1" si="200"/>
        <v>#N/A</v>
      </c>
      <c r="AE411" s="324" t="e">
        <f t="shared" ca="1" si="179"/>
        <v>#N/A</v>
      </c>
      <c r="AG411" s="306">
        <f t="shared" ca="1" si="201"/>
        <v>1.2207275587233486</v>
      </c>
      <c r="AH411" s="304">
        <f t="shared" ca="1" si="202"/>
        <v>-8.5796000367400946</v>
      </c>
    </row>
    <row r="412" spans="1:34" x14ac:dyDescent="0.2">
      <c r="A412" s="347">
        <f t="shared" ca="1" si="180"/>
        <v>1E-4</v>
      </c>
      <c r="B412" s="304">
        <f t="shared" ca="1" si="181"/>
        <v>34.302100000000266</v>
      </c>
      <c r="D412" s="306">
        <f t="shared" ca="1" si="182"/>
        <v>-0.38089492224885135</v>
      </c>
      <c r="E412" s="307">
        <f t="shared" ca="1" si="183"/>
        <v>-1.2388304128287473</v>
      </c>
      <c r="F412" s="304">
        <f t="shared" ca="1" si="184"/>
        <v>1.2960639388334214</v>
      </c>
      <c r="G412" s="306">
        <f t="shared" ca="1" si="185"/>
        <v>4.7782936681707007</v>
      </c>
      <c r="H412" s="307">
        <f t="shared" ca="1" si="186"/>
        <v>-107.52555792371123</v>
      </c>
      <c r="I412" s="304">
        <f t="shared" ca="1" si="187"/>
        <v>107.63167608647865</v>
      </c>
      <c r="J412" s="306">
        <f t="shared" ca="1" si="188"/>
        <v>386.39683720709877</v>
      </c>
      <c r="K412" s="307">
        <f t="shared" ca="1" si="189"/>
        <v>-8.5269887031991374</v>
      </c>
      <c r="L412" s="304">
        <f t="shared" ca="1" si="174"/>
        <v>386.49091236404723</v>
      </c>
      <c r="M412" s="306">
        <f t="shared" ca="1" si="190"/>
        <v>-1.5263868664139604</v>
      </c>
      <c r="N412" s="304">
        <f t="shared" ca="1" si="191"/>
        <v>-87.455525349718911</v>
      </c>
      <c r="P412" s="310">
        <f t="shared" ca="1" si="192"/>
        <v>23</v>
      </c>
      <c r="Q412" s="304">
        <f t="shared" ca="1" si="193"/>
        <v>0</v>
      </c>
      <c r="R412" s="306">
        <f t="shared" ca="1" si="194"/>
        <v>0</v>
      </c>
      <c r="S412" s="307">
        <f t="shared" ca="1" si="195"/>
        <v>5.083000000000002</v>
      </c>
      <c r="T412" s="304">
        <f t="shared" ca="1" si="175"/>
        <v>49.86423000000002</v>
      </c>
      <c r="U412" s="311">
        <f t="shared" ca="1" si="176"/>
        <v>0</v>
      </c>
      <c r="V412" s="306">
        <f t="shared" ca="1" si="177"/>
        <v>1.2260450016520061</v>
      </c>
      <c r="W412" s="304">
        <f t="shared" ca="1" si="178"/>
        <v>43.610398614907453</v>
      </c>
      <c r="Y412" s="314" t="str">
        <f t="shared" ca="1" si="196"/>
        <v/>
      </c>
      <c r="Z412" s="315" t="str">
        <f t="shared" ca="1" si="197"/>
        <v/>
      </c>
      <c r="AA412" s="316" t="str">
        <f t="shared" ca="1" si="198"/>
        <v/>
      </c>
      <c r="AC412" s="310" t="e">
        <f t="shared" ca="1" si="199"/>
        <v>#N/A</v>
      </c>
      <c r="AD412" s="323" t="e">
        <f t="shared" ca="1" si="200"/>
        <v>#N/A</v>
      </c>
      <c r="AE412" s="324" t="e">
        <f t="shared" ca="1" si="179"/>
        <v>#N/A</v>
      </c>
      <c r="AG412" s="306">
        <f t="shared" ca="1" si="201"/>
        <v>1.2206990481495605</v>
      </c>
      <c r="AH412" s="304">
        <f t="shared" ca="1" si="202"/>
        <v>-8.5796287235430189</v>
      </c>
    </row>
    <row r="413" spans="1:34" x14ac:dyDescent="0.2">
      <c r="A413" s="347">
        <f t="shared" ca="1" si="180"/>
        <v>1E-4</v>
      </c>
      <c r="B413" s="304">
        <f t="shared" ca="1" si="181"/>
        <v>34.302200000000269</v>
      </c>
      <c r="D413" s="306">
        <f t="shared" ca="1" si="182"/>
        <v>-0.38089272756676712</v>
      </c>
      <c r="E413" s="307">
        <f t="shared" ca="1" si="183"/>
        <v>-1.2388016005554459</v>
      </c>
      <c r="F413" s="304">
        <f t="shared" ca="1" si="184"/>
        <v>1.2960357539250165</v>
      </c>
      <c r="G413" s="306">
        <f t="shared" ca="1" si="185"/>
        <v>4.7782555788979444</v>
      </c>
      <c r="H413" s="307">
        <f t="shared" ca="1" si="186"/>
        <v>-107.52568180387129</v>
      </c>
      <c r="I413" s="304">
        <f t="shared" ca="1" si="187"/>
        <v>107.63179815354125</v>
      </c>
      <c r="J413" s="306">
        <f t="shared" ca="1" si="188"/>
        <v>386.39683720709877</v>
      </c>
      <c r="K413" s="307">
        <f t="shared" ca="1" si="189"/>
        <v>-8.5377412651855167</v>
      </c>
      <c r="L413" s="304">
        <f t="shared" ca="1" si="174"/>
        <v>386.49114974286334</v>
      </c>
      <c r="M413" s="306">
        <f t="shared" ca="1" si="190"/>
        <v>-1.5263872710468176</v>
      </c>
      <c r="N413" s="304">
        <f t="shared" ca="1" si="191"/>
        <v>-87.455548533473888</v>
      </c>
      <c r="P413" s="310">
        <f t="shared" ca="1" si="192"/>
        <v>23</v>
      </c>
      <c r="Q413" s="304">
        <f t="shared" ca="1" si="193"/>
        <v>0</v>
      </c>
      <c r="R413" s="306">
        <f t="shared" ca="1" si="194"/>
        <v>0</v>
      </c>
      <c r="S413" s="307">
        <f t="shared" ca="1" si="195"/>
        <v>5.083000000000002</v>
      </c>
      <c r="T413" s="304">
        <f t="shared" ca="1" si="175"/>
        <v>49.86423000000002</v>
      </c>
      <c r="U413" s="311">
        <f t="shared" ca="1" si="176"/>
        <v>0</v>
      </c>
      <c r="V413" s="306">
        <f t="shared" ca="1" si="177"/>
        <v>1.2260463199654428</v>
      </c>
      <c r="W413" s="304">
        <f t="shared" ca="1" si="178"/>
        <v>43.610544426164743</v>
      </c>
      <c r="Y413" s="314" t="str">
        <f t="shared" ca="1" si="196"/>
        <v/>
      </c>
      <c r="Z413" s="315" t="str">
        <f t="shared" ca="1" si="197"/>
        <v/>
      </c>
      <c r="AA413" s="316" t="str">
        <f t="shared" ca="1" si="198"/>
        <v/>
      </c>
      <c r="AC413" s="310" t="e">
        <f t="shared" ca="1" si="199"/>
        <v>#N/A</v>
      </c>
      <c r="AD413" s="323" t="e">
        <f t="shared" ca="1" si="200"/>
        <v>#N/A</v>
      </c>
      <c r="AE413" s="324" t="e">
        <f t="shared" ca="1" si="179"/>
        <v>#N/A</v>
      </c>
      <c r="AG413" s="306">
        <f t="shared" ca="1" si="201"/>
        <v>1.2206705379424196</v>
      </c>
      <c r="AH413" s="304">
        <f t="shared" ca="1" si="202"/>
        <v>-8.5796574099758871</v>
      </c>
    </row>
    <row r="414" spans="1:34" x14ac:dyDescent="0.2">
      <c r="A414" s="347">
        <f t="shared" ca="1" si="180"/>
        <v>1E-4</v>
      </c>
      <c r="B414" s="304">
        <f t="shared" ca="1" si="181"/>
        <v>34.302300000000272</v>
      </c>
      <c r="D414" s="306">
        <f t="shared" ca="1" si="182"/>
        <v>-0.38089053288051161</v>
      </c>
      <c r="E414" s="307">
        <f t="shared" ca="1" si="183"/>
        <v>-1.2387727886537832</v>
      </c>
      <c r="F414" s="304">
        <f t="shared" ca="1" si="184"/>
        <v>1.2960075694019193</v>
      </c>
      <c r="G414" s="306">
        <f t="shared" ca="1" si="185"/>
        <v>4.7782174898446561</v>
      </c>
      <c r="H414" s="307">
        <f t="shared" ca="1" si="186"/>
        <v>-107.52580568115016</v>
      </c>
      <c r="I414" s="304">
        <f t="shared" ca="1" si="187"/>
        <v>107.63192021775288</v>
      </c>
      <c r="J414" s="306">
        <f t="shared" ca="1" si="188"/>
        <v>386.39683720709877</v>
      </c>
      <c r="K414" s="307">
        <f t="shared" ca="1" si="189"/>
        <v>-8.548493839559768</v>
      </c>
      <c r="L414" s="304">
        <f t="shared" ca="1" si="174"/>
        <v>386.49138742095425</v>
      </c>
      <c r="M414" s="306">
        <f t="shared" ca="1" si="190"/>
        <v>-1.5263876756755315</v>
      </c>
      <c r="N414" s="304">
        <f t="shared" ca="1" si="191"/>
        <v>-87.455571716991457</v>
      </c>
      <c r="P414" s="310">
        <f t="shared" ca="1" si="192"/>
        <v>23</v>
      </c>
      <c r="Q414" s="304">
        <f t="shared" ca="1" si="193"/>
        <v>0</v>
      </c>
      <c r="R414" s="306">
        <f t="shared" ca="1" si="194"/>
        <v>0</v>
      </c>
      <c r="S414" s="307">
        <f t="shared" ca="1" si="195"/>
        <v>5.083000000000002</v>
      </c>
      <c r="T414" s="304">
        <f t="shared" ca="1" si="175"/>
        <v>49.86423000000002</v>
      </c>
      <c r="U414" s="311">
        <f t="shared" ca="1" si="176"/>
        <v>0</v>
      </c>
      <c r="V414" s="306">
        <f t="shared" ca="1" si="177"/>
        <v>1.226047638281816</v>
      </c>
      <c r="W414" s="304">
        <f t="shared" ca="1" si="178"/>
        <v>43.610690235541057</v>
      </c>
      <c r="Y414" s="314" t="str">
        <f t="shared" ca="1" si="196"/>
        <v/>
      </c>
      <c r="Z414" s="315" t="str">
        <f t="shared" ca="1" si="197"/>
        <v/>
      </c>
      <c r="AA414" s="316" t="str">
        <f t="shared" ca="1" si="198"/>
        <v/>
      </c>
      <c r="AC414" s="310" t="e">
        <f t="shared" ca="1" si="199"/>
        <v>#N/A</v>
      </c>
      <c r="AD414" s="323" t="e">
        <f t="shared" ca="1" si="200"/>
        <v>#N/A</v>
      </c>
      <c r="AE414" s="324" t="e">
        <f t="shared" ca="1" si="179"/>
        <v>#N/A</v>
      </c>
      <c r="AG414" s="306">
        <f t="shared" ca="1" si="201"/>
        <v>1.2206420281019223</v>
      </c>
      <c r="AH414" s="304">
        <f t="shared" ca="1" si="202"/>
        <v>-8.5796860960387029</v>
      </c>
    </row>
    <row r="415" spans="1:34" x14ac:dyDescent="0.2">
      <c r="A415" s="347">
        <f t="shared" ca="1" si="180"/>
        <v>1E-4</v>
      </c>
      <c r="B415" s="304">
        <f t="shared" ca="1" si="181"/>
        <v>34.302400000000276</v>
      </c>
      <c r="D415" s="306">
        <f t="shared" ca="1" si="182"/>
        <v>-0.38088833819008755</v>
      </c>
      <c r="E415" s="307">
        <f t="shared" ca="1" si="183"/>
        <v>-1.2387439771237609</v>
      </c>
      <c r="F415" s="304">
        <f t="shared" ca="1" si="184"/>
        <v>1.2959793852641326</v>
      </c>
      <c r="G415" s="306">
        <f t="shared" ca="1" si="185"/>
        <v>4.7781794010108367</v>
      </c>
      <c r="H415" s="307">
        <f t="shared" ca="1" si="186"/>
        <v>-107.52592955554788</v>
      </c>
      <c r="I415" s="304">
        <f t="shared" ca="1" si="187"/>
        <v>107.63204227911356</v>
      </c>
      <c r="J415" s="306">
        <f t="shared" ca="1" si="188"/>
        <v>386.39683720709877</v>
      </c>
      <c r="K415" s="307">
        <f t="shared" ca="1" si="189"/>
        <v>-8.5592464263216037</v>
      </c>
      <c r="L415" s="304">
        <f t="shared" ca="1" si="174"/>
        <v>386.49162539832048</v>
      </c>
      <c r="M415" s="306">
        <f t="shared" ca="1" si="190"/>
        <v>-1.5263880803001022</v>
      </c>
      <c r="N415" s="304">
        <f t="shared" ca="1" si="191"/>
        <v>-87.455594900271649</v>
      </c>
      <c r="P415" s="310">
        <f t="shared" ca="1" si="192"/>
        <v>23</v>
      </c>
      <c r="Q415" s="304">
        <f t="shared" ca="1" si="193"/>
        <v>0</v>
      </c>
      <c r="R415" s="306">
        <f t="shared" ca="1" si="194"/>
        <v>0</v>
      </c>
      <c r="S415" s="307">
        <f t="shared" ca="1" si="195"/>
        <v>5.083000000000002</v>
      </c>
      <c r="T415" s="304">
        <f t="shared" ca="1" si="175"/>
        <v>49.86423000000002</v>
      </c>
      <c r="U415" s="311">
        <f t="shared" ca="1" si="176"/>
        <v>0</v>
      </c>
      <c r="V415" s="306">
        <f t="shared" ca="1" si="177"/>
        <v>1.2260489566011263</v>
      </c>
      <c r="W415" s="304">
        <f t="shared" ca="1" si="178"/>
        <v>43.610836043036443</v>
      </c>
      <c r="Y415" s="314" t="str">
        <f t="shared" ca="1" si="196"/>
        <v/>
      </c>
      <c r="Z415" s="315" t="str">
        <f t="shared" ca="1" si="197"/>
        <v/>
      </c>
      <c r="AA415" s="316" t="str">
        <f t="shared" ca="1" si="198"/>
        <v/>
      </c>
      <c r="AC415" s="310" t="e">
        <f t="shared" ca="1" si="199"/>
        <v>#N/A</v>
      </c>
      <c r="AD415" s="323" t="e">
        <f t="shared" ca="1" si="200"/>
        <v>#N/A</v>
      </c>
      <c r="AE415" s="324" t="e">
        <f t="shared" ca="1" si="179"/>
        <v>#N/A</v>
      </c>
      <c r="AG415" s="306">
        <f t="shared" ca="1" si="201"/>
        <v>1.2206135186280687</v>
      </c>
      <c r="AH415" s="304">
        <f t="shared" ca="1" si="202"/>
        <v>-8.5797147817314663</v>
      </c>
    </row>
    <row r="416" spans="1:34" x14ac:dyDescent="0.2">
      <c r="A416" s="347">
        <f t="shared" ca="1" si="180"/>
        <v>1E-4</v>
      </c>
      <c r="B416" s="304">
        <f t="shared" ca="1" si="181"/>
        <v>34.302500000000279</v>
      </c>
      <c r="D416" s="306">
        <f t="shared" ca="1" si="182"/>
        <v>-0.38088614349549432</v>
      </c>
      <c r="E416" s="307">
        <f t="shared" ca="1" si="183"/>
        <v>-1.2387151659653668</v>
      </c>
      <c r="F416" s="304">
        <f t="shared" ca="1" si="184"/>
        <v>1.295951201511645</v>
      </c>
      <c r="G416" s="306">
        <f t="shared" ca="1" si="185"/>
        <v>4.7781413123964871</v>
      </c>
      <c r="H416" s="307">
        <f t="shared" ca="1" si="186"/>
        <v>-107.52605342706447</v>
      </c>
      <c r="I416" s="304">
        <f t="shared" ca="1" si="187"/>
        <v>107.63216433762332</v>
      </c>
      <c r="J416" s="306">
        <f t="shared" ca="1" si="188"/>
        <v>386.39683720709877</v>
      </c>
      <c r="K416" s="307">
        <f t="shared" ca="1" si="189"/>
        <v>-8.5699990254707341</v>
      </c>
      <c r="L416" s="304">
        <f t="shared" ca="1" si="174"/>
        <v>386.49186367496242</v>
      </c>
      <c r="M416" s="306">
        <f t="shared" ca="1" si="190"/>
        <v>-1.5263884849205298</v>
      </c>
      <c r="N416" s="304">
        <f t="shared" ca="1" si="191"/>
        <v>-87.455618083314462</v>
      </c>
      <c r="P416" s="310">
        <f t="shared" ca="1" si="192"/>
        <v>23</v>
      </c>
      <c r="Q416" s="304">
        <f t="shared" ca="1" si="193"/>
        <v>0</v>
      </c>
      <c r="R416" s="306">
        <f t="shared" ca="1" si="194"/>
        <v>0</v>
      </c>
      <c r="S416" s="307">
        <f t="shared" ca="1" si="195"/>
        <v>5.083000000000002</v>
      </c>
      <c r="T416" s="304">
        <f t="shared" ca="1" si="175"/>
        <v>49.86423000000002</v>
      </c>
      <c r="U416" s="311">
        <f t="shared" ca="1" si="176"/>
        <v>0</v>
      </c>
      <c r="V416" s="306">
        <f t="shared" ca="1" si="177"/>
        <v>1.2260502749233739</v>
      </c>
      <c r="W416" s="304">
        <f t="shared" ca="1" si="178"/>
        <v>43.610981848650887</v>
      </c>
      <c r="Y416" s="314" t="str">
        <f t="shared" ca="1" si="196"/>
        <v/>
      </c>
      <c r="Z416" s="315" t="str">
        <f t="shared" ca="1" si="197"/>
        <v/>
      </c>
      <c r="AA416" s="316" t="str">
        <f t="shared" ca="1" si="198"/>
        <v/>
      </c>
      <c r="AC416" s="310" t="e">
        <f t="shared" ca="1" si="199"/>
        <v>#N/A</v>
      </c>
      <c r="AD416" s="323" t="e">
        <f t="shared" ca="1" si="200"/>
        <v>#N/A</v>
      </c>
      <c r="AE416" s="324" t="e">
        <f t="shared" ca="1" si="179"/>
        <v>#N/A</v>
      </c>
      <c r="AG416" s="306">
        <f t="shared" ca="1" si="201"/>
        <v>1.2205850095208479</v>
      </c>
      <c r="AH416" s="304">
        <f t="shared" ca="1" si="202"/>
        <v>-8.5797434670541861</v>
      </c>
    </row>
    <row r="417" spans="1:34" x14ac:dyDescent="0.2">
      <c r="A417" s="347">
        <f t="shared" ca="1" si="180"/>
        <v>1E-4</v>
      </c>
      <c r="B417" s="304">
        <f t="shared" ca="1" si="181"/>
        <v>34.302600000000282</v>
      </c>
      <c r="D417" s="306">
        <f t="shared" ca="1" si="182"/>
        <v>-0.3808839487967326</v>
      </c>
      <c r="E417" s="307">
        <f t="shared" ca="1" si="183"/>
        <v>-1.2386863551786043</v>
      </c>
      <c r="F417" s="304">
        <f t="shared" ca="1" si="184"/>
        <v>1.2959230181444603</v>
      </c>
      <c r="G417" s="306">
        <f t="shared" ca="1" si="185"/>
        <v>4.7781032240016073</v>
      </c>
      <c r="H417" s="307">
        <f t="shared" ca="1" si="186"/>
        <v>-107.52617729569998</v>
      </c>
      <c r="I417" s="304">
        <f t="shared" ca="1" si="187"/>
        <v>107.6322863932822</v>
      </c>
      <c r="J417" s="306">
        <f t="shared" ca="1" si="188"/>
        <v>386.39683720709877</v>
      </c>
      <c r="K417" s="307">
        <f t="shared" ca="1" si="189"/>
        <v>-8.5807516370068715</v>
      </c>
      <c r="L417" s="304">
        <f t="shared" ca="1" si="174"/>
        <v>386.49210225088063</v>
      </c>
      <c r="M417" s="306">
        <f t="shared" ca="1" si="190"/>
        <v>-1.5263888895368143</v>
      </c>
      <c r="N417" s="304">
        <f t="shared" ca="1" si="191"/>
        <v>-87.455641266119883</v>
      </c>
      <c r="P417" s="310">
        <f t="shared" ca="1" si="192"/>
        <v>23</v>
      </c>
      <c r="Q417" s="304">
        <f t="shared" ca="1" si="193"/>
        <v>0</v>
      </c>
      <c r="R417" s="306">
        <f t="shared" ca="1" si="194"/>
        <v>0</v>
      </c>
      <c r="S417" s="307">
        <f t="shared" ca="1" si="195"/>
        <v>5.083000000000002</v>
      </c>
      <c r="T417" s="304">
        <f t="shared" ca="1" si="175"/>
        <v>49.86423000000002</v>
      </c>
      <c r="U417" s="311">
        <f t="shared" ca="1" si="176"/>
        <v>0</v>
      </c>
      <c r="V417" s="306">
        <f t="shared" ca="1" si="177"/>
        <v>1.2260515932485581</v>
      </c>
      <c r="W417" s="304">
        <f t="shared" ca="1" si="178"/>
        <v>43.61112765238439</v>
      </c>
      <c r="Y417" s="314" t="str">
        <f t="shared" ca="1" si="196"/>
        <v/>
      </c>
      <c r="Z417" s="315" t="str">
        <f t="shared" ca="1" si="197"/>
        <v/>
      </c>
      <c r="AA417" s="316" t="str">
        <f t="shared" ca="1" si="198"/>
        <v/>
      </c>
      <c r="AC417" s="310" t="e">
        <f t="shared" ca="1" si="199"/>
        <v>#N/A</v>
      </c>
      <c r="AD417" s="323" t="e">
        <f t="shared" ca="1" si="200"/>
        <v>#N/A</v>
      </c>
      <c r="AE417" s="324" t="e">
        <f t="shared" ca="1" si="179"/>
        <v>#N/A</v>
      </c>
      <c r="AG417" s="306">
        <f t="shared" ca="1" si="201"/>
        <v>1.2205565007802655</v>
      </c>
      <c r="AH417" s="304">
        <f t="shared" ca="1" si="202"/>
        <v>-8.5797721520068606</v>
      </c>
    </row>
    <row r="418" spans="1:34" x14ac:dyDescent="0.2">
      <c r="A418" s="347">
        <f t="shared" ca="1" si="180"/>
        <v>1E-4</v>
      </c>
      <c r="B418" s="304">
        <f t="shared" ca="1" si="181"/>
        <v>34.302700000000286</v>
      </c>
      <c r="D418" s="306">
        <f t="shared" ca="1" si="182"/>
        <v>-0.38088175409380315</v>
      </c>
      <c r="E418" s="307">
        <f t="shared" ca="1" si="183"/>
        <v>-1.2386575447634733</v>
      </c>
      <c r="F418" s="304">
        <f t="shared" ca="1" si="184"/>
        <v>1.2958948351625792</v>
      </c>
      <c r="G418" s="306">
        <f t="shared" ca="1" si="185"/>
        <v>4.7780651358261981</v>
      </c>
      <c r="H418" s="307">
        <f t="shared" ca="1" si="186"/>
        <v>-107.52630116145446</v>
      </c>
      <c r="I418" s="304">
        <f t="shared" ca="1" si="187"/>
        <v>107.63240844609024</v>
      </c>
      <c r="J418" s="306">
        <f t="shared" ca="1" si="188"/>
        <v>386.39683720709877</v>
      </c>
      <c r="K418" s="307">
        <f t="shared" ca="1" si="189"/>
        <v>-8.5915042609297299</v>
      </c>
      <c r="L418" s="304">
        <f t="shared" ca="1" si="174"/>
        <v>386.49234112607553</v>
      </c>
      <c r="M418" s="306">
        <f t="shared" ca="1" si="190"/>
        <v>-1.5263892941489559</v>
      </c>
      <c r="N418" s="304">
        <f t="shared" ca="1" si="191"/>
        <v>-87.455664448687926</v>
      </c>
      <c r="P418" s="310">
        <f t="shared" ca="1" si="192"/>
        <v>23</v>
      </c>
      <c r="Q418" s="304">
        <f t="shared" ca="1" si="193"/>
        <v>0</v>
      </c>
      <c r="R418" s="306">
        <f t="shared" ca="1" si="194"/>
        <v>0</v>
      </c>
      <c r="S418" s="307">
        <f t="shared" ca="1" si="195"/>
        <v>5.083000000000002</v>
      </c>
      <c r="T418" s="304">
        <f t="shared" ca="1" si="175"/>
        <v>49.86423000000002</v>
      </c>
      <c r="U418" s="311">
        <f t="shared" ca="1" si="176"/>
        <v>0</v>
      </c>
      <c r="V418" s="306">
        <f t="shared" ca="1" si="177"/>
        <v>1.2260529115766789</v>
      </c>
      <c r="W418" s="304">
        <f t="shared" ca="1" si="178"/>
        <v>43.611273454236979</v>
      </c>
      <c r="Y418" s="314" t="str">
        <f t="shared" ca="1" si="196"/>
        <v/>
      </c>
      <c r="Z418" s="315" t="str">
        <f t="shared" ca="1" si="197"/>
        <v/>
      </c>
      <c r="AA418" s="316" t="str">
        <f t="shared" ca="1" si="198"/>
        <v/>
      </c>
      <c r="AC418" s="310" t="e">
        <f t="shared" ca="1" si="199"/>
        <v>#N/A</v>
      </c>
      <c r="AD418" s="323" t="e">
        <f t="shared" ca="1" si="200"/>
        <v>#N/A</v>
      </c>
      <c r="AE418" s="324" t="e">
        <f t="shared" ca="1" si="179"/>
        <v>#N/A</v>
      </c>
      <c r="AG418" s="306">
        <f t="shared" ca="1" si="201"/>
        <v>1.2205279924063177</v>
      </c>
      <c r="AH418" s="304">
        <f t="shared" ca="1" si="202"/>
        <v>-8.5798008365894898</v>
      </c>
    </row>
    <row r="419" spans="1:34" x14ac:dyDescent="0.2">
      <c r="A419" s="347">
        <f t="shared" ca="1" si="180"/>
        <v>1E-4</v>
      </c>
      <c r="B419" s="304">
        <f t="shared" ca="1" si="181"/>
        <v>34.302800000000289</v>
      </c>
      <c r="D419" s="306">
        <f t="shared" ca="1" si="182"/>
        <v>-0.38087955938670509</v>
      </c>
      <c r="E419" s="307">
        <f t="shared" ca="1" si="183"/>
        <v>-1.2386287347199705</v>
      </c>
      <c r="F419" s="304">
        <f t="shared" ca="1" si="184"/>
        <v>1.2958666525659983</v>
      </c>
      <c r="G419" s="306">
        <f t="shared" ca="1" si="185"/>
        <v>4.7780270478702596</v>
      </c>
      <c r="H419" s="307">
        <f t="shared" ca="1" si="186"/>
        <v>-107.52642502432792</v>
      </c>
      <c r="I419" s="304">
        <f t="shared" ca="1" si="187"/>
        <v>107.63253049604749</v>
      </c>
      <c r="J419" s="306">
        <f t="shared" ca="1" si="188"/>
        <v>386.39683720709877</v>
      </c>
      <c r="K419" s="307">
        <f t="shared" ca="1" si="189"/>
        <v>-8.6022568972390197</v>
      </c>
      <c r="L419" s="304">
        <f t="shared" ca="1" si="174"/>
        <v>386.49258030054762</v>
      </c>
      <c r="M419" s="306">
        <f t="shared" ca="1" si="190"/>
        <v>-1.5263896987569543</v>
      </c>
      <c r="N419" s="304">
        <f t="shared" ca="1" si="191"/>
        <v>-87.455687631018606</v>
      </c>
      <c r="P419" s="310">
        <f t="shared" ca="1" si="192"/>
        <v>23</v>
      </c>
      <c r="Q419" s="304">
        <f t="shared" ca="1" si="193"/>
        <v>0</v>
      </c>
      <c r="R419" s="306">
        <f t="shared" ca="1" si="194"/>
        <v>0</v>
      </c>
      <c r="S419" s="307">
        <f t="shared" ca="1" si="195"/>
        <v>5.083000000000002</v>
      </c>
      <c r="T419" s="304">
        <f t="shared" ca="1" si="175"/>
        <v>49.86423000000002</v>
      </c>
      <c r="U419" s="311">
        <f t="shared" ca="1" si="176"/>
        <v>0</v>
      </c>
      <c r="V419" s="306">
        <f t="shared" ca="1" si="177"/>
        <v>1.2260542299077368</v>
      </c>
      <c r="W419" s="304">
        <f t="shared" ca="1" si="178"/>
        <v>43.611419254208712</v>
      </c>
      <c r="Y419" s="314" t="str">
        <f t="shared" ca="1" si="196"/>
        <v/>
      </c>
      <c r="Z419" s="315" t="str">
        <f t="shared" ca="1" si="197"/>
        <v/>
      </c>
      <c r="AA419" s="316" t="str">
        <f t="shared" ca="1" si="198"/>
        <v/>
      </c>
      <c r="AC419" s="310" t="e">
        <f t="shared" ca="1" si="199"/>
        <v>#N/A</v>
      </c>
      <c r="AD419" s="323" t="e">
        <f t="shared" ca="1" si="200"/>
        <v>#N/A</v>
      </c>
      <c r="AE419" s="324" t="e">
        <f t="shared" ca="1" si="179"/>
        <v>#N/A</v>
      </c>
      <c r="AG419" s="306">
        <f t="shared" ca="1" si="201"/>
        <v>1.2204994843990047</v>
      </c>
      <c r="AH419" s="304">
        <f t="shared" ca="1" si="202"/>
        <v>-8.5798295208020772</v>
      </c>
    </row>
    <row r="420" spans="1:34" x14ac:dyDescent="0.2">
      <c r="A420" s="347">
        <f t="shared" ca="1" si="180"/>
        <v>1E-4</v>
      </c>
      <c r="B420" s="304">
        <f t="shared" ca="1" si="181"/>
        <v>34.302900000000292</v>
      </c>
      <c r="D420" s="306">
        <f t="shared" ca="1" si="182"/>
        <v>-0.38087736467544187</v>
      </c>
      <c r="E420" s="307">
        <f t="shared" ca="1" si="183"/>
        <v>-1.2385999250480779</v>
      </c>
      <c r="F420" s="304">
        <f t="shared" ca="1" si="184"/>
        <v>1.2958384703547019</v>
      </c>
      <c r="G420" s="306">
        <f t="shared" ca="1" si="185"/>
        <v>4.7779889601337917</v>
      </c>
      <c r="H420" s="307">
        <f t="shared" ca="1" si="186"/>
        <v>-107.52654888432042</v>
      </c>
      <c r="I420" s="304">
        <f t="shared" ca="1" si="187"/>
        <v>107.63265254315397</v>
      </c>
      <c r="J420" s="306">
        <f t="shared" ca="1" si="188"/>
        <v>386.39683720709877</v>
      </c>
      <c r="K420" s="307">
        <f t="shared" ca="1" si="189"/>
        <v>-8.6130095459344513</v>
      </c>
      <c r="L420" s="304">
        <f t="shared" ca="1" si="174"/>
        <v>386.4928197742974</v>
      </c>
      <c r="M420" s="306">
        <f t="shared" ca="1" si="190"/>
        <v>-1.52639010336081</v>
      </c>
      <c r="N420" s="304">
        <f t="shared" ca="1" si="191"/>
        <v>-87.455710813111907</v>
      </c>
      <c r="P420" s="310">
        <f t="shared" ca="1" si="192"/>
        <v>23</v>
      </c>
      <c r="Q420" s="304">
        <f t="shared" ca="1" si="193"/>
        <v>0</v>
      </c>
      <c r="R420" s="306">
        <f t="shared" ca="1" si="194"/>
        <v>0</v>
      </c>
      <c r="S420" s="307">
        <f t="shared" ca="1" si="195"/>
        <v>5.083000000000002</v>
      </c>
      <c r="T420" s="304">
        <f t="shared" ca="1" si="175"/>
        <v>49.86423000000002</v>
      </c>
      <c r="U420" s="311">
        <f t="shared" ca="1" si="176"/>
        <v>0</v>
      </c>
      <c r="V420" s="306">
        <f t="shared" ca="1" si="177"/>
        <v>1.226055548241731</v>
      </c>
      <c r="W420" s="304">
        <f t="shared" ca="1" si="178"/>
        <v>43.611565052299525</v>
      </c>
      <c r="Y420" s="314" t="str">
        <f t="shared" ca="1" si="196"/>
        <v/>
      </c>
      <c r="Z420" s="315" t="str">
        <f t="shared" ca="1" si="197"/>
        <v/>
      </c>
      <c r="AA420" s="316" t="str">
        <f t="shared" ca="1" si="198"/>
        <v/>
      </c>
      <c r="AC420" s="310" t="e">
        <f t="shared" ca="1" si="199"/>
        <v>#N/A</v>
      </c>
      <c r="AD420" s="323" t="e">
        <f t="shared" ca="1" si="200"/>
        <v>#N/A</v>
      </c>
      <c r="AE420" s="324" t="e">
        <f t="shared" ca="1" si="179"/>
        <v>#N/A</v>
      </c>
      <c r="AG420" s="306">
        <f t="shared" ca="1" si="201"/>
        <v>1.2204709767583086</v>
      </c>
      <c r="AH420" s="304">
        <f t="shared" ca="1" si="202"/>
        <v>-8.5798582046446388</v>
      </c>
    </row>
    <row r="421" spans="1:34" x14ac:dyDescent="0.2">
      <c r="A421" s="347">
        <f t="shared" ca="1" si="180"/>
        <v>1E-4</v>
      </c>
      <c r="B421" s="304">
        <f t="shared" ca="1" si="181"/>
        <v>34.303000000000296</v>
      </c>
      <c r="D421" s="306">
        <f t="shared" ca="1" si="182"/>
        <v>-0.38087516996000964</v>
      </c>
      <c r="E421" s="307">
        <f t="shared" ca="1" si="183"/>
        <v>-1.238571115747817</v>
      </c>
      <c r="F421" s="304">
        <f t="shared" ca="1" si="184"/>
        <v>1.2958102885287099</v>
      </c>
      <c r="G421" s="306">
        <f t="shared" ca="1" si="185"/>
        <v>4.7779508726167954</v>
      </c>
      <c r="H421" s="307">
        <f t="shared" ca="1" si="186"/>
        <v>-107.52667274143199</v>
      </c>
      <c r="I421" s="304">
        <f t="shared" ca="1" si="187"/>
        <v>107.63277458740973</v>
      </c>
      <c r="J421" s="306">
        <f t="shared" ca="1" si="188"/>
        <v>386.39683720709877</v>
      </c>
      <c r="K421" s="307">
        <f t="shared" ca="1" si="189"/>
        <v>-8.6237622070157389</v>
      </c>
      <c r="L421" s="304">
        <f t="shared" ca="1" si="174"/>
        <v>386.49305954732529</v>
      </c>
      <c r="M421" s="306">
        <f t="shared" ca="1" si="190"/>
        <v>-1.5263905079605229</v>
      </c>
      <c r="N421" s="304">
        <f t="shared" ca="1" si="191"/>
        <v>-87.455733994967844</v>
      </c>
      <c r="P421" s="310">
        <f t="shared" ca="1" si="192"/>
        <v>23</v>
      </c>
      <c r="Q421" s="304">
        <f t="shared" ca="1" si="193"/>
        <v>0</v>
      </c>
      <c r="R421" s="306">
        <f t="shared" ca="1" si="194"/>
        <v>0</v>
      </c>
      <c r="S421" s="307">
        <f t="shared" ca="1" si="195"/>
        <v>5.083000000000002</v>
      </c>
      <c r="T421" s="304">
        <f t="shared" ca="1" si="175"/>
        <v>49.86423000000002</v>
      </c>
      <c r="U421" s="311">
        <f t="shared" ca="1" si="176"/>
        <v>0</v>
      </c>
      <c r="V421" s="306">
        <f t="shared" ca="1" si="177"/>
        <v>1.2260568665786624</v>
      </c>
      <c r="W421" s="304">
        <f t="shared" ca="1" si="178"/>
        <v>43.611710848509503</v>
      </c>
      <c r="Y421" s="314" t="str">
        <f t="shared" ca="1" si="196"/>
        <v/>
      </c>
      <c r="Z421" s="315" t="str">
        <f t="shared" ca="1" si="197"/>
        <v/>
      </c>
      <c r="AA421" s="316" t="str">
        <f t="shared" ca="1" si="198"/>
        <v/>
      </c>
      <c r="AC421" s="310" t="e">
        <f t="shared" ca="1" si="199"/>
        <v>#N/A</v>
      </c>
      <c r="AD421" s="323" t="e">
        <f t="shared" ca="1" si="200"/>
        <v>#N/A</v>
      </c>
      <c r="AE421" s="324" t="e">
        <f t="shared" ca="1" si="179"/>
        <v>#N/A</v>
      </c>
      <c r="AG421" s="306">
        <f t="shared" ca="1" si="201"/>
        <v>1.2204424694842473</v>
      </c>
      <c r="AH421" s="304">
        <f t="shared" ca="1" si="202"/>
        <v>-8.5798868881171568</v>
      </c>
    </row>
    <row r="422" spans="1:34" x14ac:dyDescent="0.2">
      <c r="A422" s="347">
        <f t="shared" ca="1" si="180"/>
        <v>1E-4</v>
      </c>
      <c r="B422" s="304">
        <f t="shared" ca="1" si="181"/>
        <v>34.303100000000299</v>
      </c>
      <c r="D422" s="306">
        <f t="shared" ca="1" si="182"/>
        <v>-0.38087297524041203</v>
      </c>
      <c r="E422" s="307">
        <f t="shared" ca="1" si="183"/>
        <v>-1.2385423068191646</v>
      </c>
      <c r="F422" s="304">
        <f t="shared" ca="1" si="184"/>
        <v>1.2957821070880016</v>
      </c>
      <c r="G422" s="306">
        <f t="shared" ca="1" si="185"/>
        <v>4.7779127853192715</v>
      </c>
      <c r="H422" s="307">
        <f t="shared" ca="1" si="186"/>
        <v>-107.52679659566267</v>
      </c>
      <c r="I422" s="304">
        <f t="shared" ca="1" si="187"/>
        <v>107.63289662881479</v>
      </c>
      <c r="J422" s="306">
        <f t="shared" ca="1" si="188"/>
        <v>386.39683720709877</v>
      </c>
      <c r="K422" s="307">
        <f t="shared" ca="1" si="189"/>
        <v>-8.6345148804825929</v>
      </c>
      <c r="L422" s="304">
        <f t="shared" ca="1" si="174"/>
        <v>386.49329961963178</v>
      </c>
      <c r="M422" s="306">
        <f t="shared" ca="1" si="190"/>
        <v>-1.526390912556093</v>
      </c>
      <c r="N422" s="304">
        <f t="shared" ca="1" si="191"/>
        <v>-87.455757176586431</v>
      </c>
      <c r="P422" s="310">
        <f t="shared" ca="1" si="192"/>
        <v>23</v>
      </c>
      <c r="Q422" s="304">
        <f t="shared" ca="1" si="193"/>
        <v>0</v>
      </c>
      <c r="R422" s="306">
        <f t="shared" ca="1" si="194"/>
        <v>0</v>
      </c>
      <c r="S422" s="307">
        <f t="shared" ca="1" si="195"/>
        <v>5.083000000000002</v>
      </c>
      <c r="T422" s="304">
        <f t="shared" ca="1" si="175"/>
        <v>49.86423000000002</v>
      </c>
      <c r="U422" s="311">
        <f t="shared" ca="1" si="176"/>
        <v>0</v>
      </c>
      <c r="V422" s="306">
        <f t="shared" ca="1" si="177"/>
        <v>1.2260581849185306</v>
      </c>
      <c r="W422" s="304">
        <f t="shared" ca="1" si="178"/>
        <v>43.611856642838632</v>
      </c>
      <c r="Y422" s="314" t="str">
        <f t="shared" ca="1" si="196"/>
        <v/>
      </c>
      <c r="Z422" s="315" t="str">
        <f t="shared" ca="1" si="197"/>
        <v/>
      </c>
      <c r="AA422" s="316" t="str">
        <f t="shared" ca="1" si="198"/>
        <v/>
      </c>
      <c r="AC422" s="310" t="e">
        <f t="shared" ca="1" si="199"/>
        <v>#N/A</v>
      </c>
      <c r="AD422" s="323" t="e">
        <f t="shared" ca="1" si="200"/>
        <v>#N/A</v>
      </c>
      <c r="AE422" s="324" t="e">
        <f t="shared" ca="1" si="179"/>
        <v>#N/A</v>
      </c>
      <c r="AG422" s="306">
        <f t="shared" ca="1" si="201"/>
        <v>1.2204139625768011</v>
      </c>
      <c r="AH422" s="304">
        <f t="shared" ca="1" si="202"/>
        <v>-8.5799155712196509</v>
      </c>
    </row>
    <row r="423" spans="1:34" x14ac:dyDescent="0.2">
      <c r="A423" s="347">
        <f t="shared" ca="1" si="180"/>
        <v>1E-4</v>
      </c>
      <c r="B423" s="304">
        <f t="shared" ca="1" si="181"/>
        <v>34.303200000000302</v>
      </c>
      <c r="D423" s="306">
        <f t="shared" ca="1" si="182"/>
        <v>-0.38087078051664763</v>
      </c>
      <c r="E423" s="307">
        <f t="shared" ca="1" si="183"/>
        <v>-1.238513498262126</v>
      </c>
      <c r="F423" s="304">
        <f t="shared" ca="1" si="184"/>
        <v>1.2957539260325819</v>
      </c>
      <c r="G423" s="306">
        <f t="shared" ca="1" si="185"/>
        <v>4.7778746982412201</v>
      </c>
      <c r="H423" s="307">
        <f t="shared" ca="1" si="186"/>
        <v>-107.5269204470125</v>
      </c>
      <c r="I423" s="304">
        <f t="shared" ca="1" si="187"/>
        <v>107.63301866736921</v>
      </c>
      <c r="J423" s="306">
        <f t="shared" ca="1" si="188"/>
        <v>386.39683720709877</v>
      </c>
      <c r="K423" s="307">
        <f t="shared" ca="1" si="189"/>
        <v>-8.6452675663347271</v>
      </c>
      <c r="L423" s="304">
        <f t="shared" ca="1" si="174"/>
        <v>386.49353999121729</v>
      </c>
      <c r="M423" s="306">
        <f t="shared" ca="1" si="190"/>
        <v>-1.5263913171475203</v>
      </c>
      <c r="N423" s="304">
        <f t="shared" ca="1" si="191"/>
        <v>-87.45578035796764</v>
      </c>
      <c r="P423" s="310">
        <f t="shared" ca="1" si="192"/>
        <v>23</v>
      </c>
      <c r="Q423" s="304">
        <f t="shared" ca="1" si="193"/>
        <v>0</v>
      </c>
      <c r="R423" s="306">
        <f t="shared" ca="1" si="194"/>
        <v>0</v>
      </c>
      <c r="S423" s="307">
        <f t="shared" ca="1" si="195"/>
        <v>5.083000000000002</v>
      </c>
      <c r="T423" s="304">
        <f t="shared" ca="1" si="175"/>
        <v>49.86423000000002</v>
      </c>
      <c r="U423" s="311">
        <f t="shared" ca="1" si="176"/>
        <v>0</v>
      </c>
      <c r="V423" s="306">
        <f t="shared" ca="1" si="177"/>
        <v>1.2260595032613353</v>
      </c>
      <c r="W423" s="304">
        <f t="shared" ca="1" si="178"/>
        <v>43.612002435286925</v>
      </c>
      <c r="Y423" s="314" t="str">
        <f t="shared" ca="1" si="196"/>
        <v/>
      </c>
      <c r="Z423" s="315" t="str">
        <f t="shared" ca="1" si="197"/>
        <v/>
      </c>
      <c r="AA423" s="316" t="str">
        <f t="shared" ca="1" si="198"/>
        <v/>
      </c>
      <c r="AC423" s="310" t="e">
        <f t="shared" ca="1" si="199"/>
        <v>#N/A</v>
      </c>
      <c r="AD423" s="323" t="e">
        <f t="shared" ca="1" si="200"/>
        <v>#N/A</v>
      </c>
      <c r="AE423" s="324" t="e">
        <f t="shared" ca="1" si="179"/>
        <v>#N/A</v>
      </c>
      <c r="AG423" s="306">
        <f t="shared" ca="1" si="201"/>
        <v>1.2203854560359755</v>
      </c>
      <c r="AH423" s="304">
        <f t="shared" ca="1" si="202"/>
        <v>-8.5799442539521174</v>
      </c>
    </row>
    <row r="424" spans="1:34" x14ac:dyDescent="0.2">
      <c r="A424" s="347">
        <f t="shared" ca="1" si="180"/>
        <v>1E-4</v>
      </c>
      <c r="B424" s="304">
        <f t="shared" ca="1" si="181"/>
        <v>34.303300000000306</v>
      </c>
      <c r="D424" s="306">
        <f t="shared" ca="1" si="182"/>
        <v>-0.38086858578871957</v>
      </c>
      <c r="E424" s="307">
        <f t="shared" ca="1" si="183"/>
        <v>-1.2384846900766959</v>
      </c>
      <c r="F424" s="304">
        <f t="shared" ca="1" si="184"/>
        <v>1.2957257453624471</v>
      </c>
      <c r="G424" s="306">
        <f t="shared" ca="1" si="185"/>
        <v>4.7778366113826412</v>
      </c>
      <c r="H424" s="307">
        <f t="shared" ca="1" si="186"/>
        <v>-107.5270442954815</v>
      </c>
      <c r="I424" s="304">
        <f t="shared" ca="1" si="187"/>
        <v>107.633140703073</v>
      </c>
      <c r="J424" s="306">
        <f t="shared" ca="1" si="188"/>
        <v>386.39683720709877</v>
      </c>
      <c r="K424" s="307">
        <f t="shared" ca="1" si="189"/>
        <v>-8.6560202645718523</v>
      </c>
      <c r="L424" s="304">
        <f t="shared" ca="1" si="174"/>
        <v>386.49378066208243</v>
      </c>
      <c r="M424" s="306">
        <f t="shared" ca="1" si="190"/>
        <v>-1.5263917217348051</v>
      </c>
      <c r="N424" s="304">
        <f t="shared" ca="1" si="191"/>
        <v>-87.4558035391115</v>
      </c>
      <c r="P424" s="310">
        <f t="shared" ca="1" si="192"/>
        <v>23</v>
      </c>
      <c r="Q424" s="304">
        <f t="shared" ca="1" si="193"/>
        <v>0</v>
      </c>
      <c r="R424" s="306">
        <f t="shared" ca="1" si="194"/>
        <v>0</v>
      </c>
      <c r="S424" s="307">
        <f t="shared" ca="1" si="195"/>
        <v>5.083000000000002</v>
      </c>
      <c r="T424" s="304">
        <f t="shared" ca="1" si="175"/>
        <v>49.86423000000002</v>
      </c>
      <c r="U424" s="311">
        <f t="shared" ca="1" si="176"/>
        <v>0</v>
      </c>
      <c r="V424" s="306">
        <f t="shared" ca="1" si="177"/>
        <v>1.2260608216070763</v>
      </c>
      <c r="W424" s="304">
        <f t="shared" ca="1" si="178"/>
        <v>43.612148225854384</v>
      </c>
      <c r="Y424" s="314" t="str">
        <f t="shared" ca="1" si="196"/>
        <v/>
      </c>
      <c r="Z424" s="315" t="str">
        <f t="shared" ca="1" si="197"/>
        <v/>
      </c>
      <c r="AA424" s="316" t="str">
        <f t="shared" ca="1" si="198"/>
        <v/>
      </c>
      <c r="AC424" s="310" t="e">
        <f t="shared" ca="1" si="199"/>
        <v>#N/A</v>
      </c>
      <c r="AD424" s="323" t="e">
        <f t="shared" ca="1" si="200"/>
        <v>#N/A</v>
      </c>
      <c r="AE424" s="324" t="e">
        <f t="shared" ca="1" si="179"/>
        <v>#N/A</v>
      </c>
      <c r="AG424" s="306">
        <f t="shared" ca="1" si="201"/>
        <v>1.220356949861765</v>
      </c>
      <c r="AH424" s="304">
        <f t="shared" ca="1" si="202"/>
        <v>-8.5799729363145598</v>
      </c>
    </row>
    <row r="425" spans="1:34" x14ac:dyDescent="0.2">
      <c r="A425" s="347">
        <f t="shared" ca="1" si="180"/>
        <v>1E-4</v>
      </c>
      <c r="B425" s="304">
        <f t="shared" ca="1" si="181"/>
        <v>34.303400000000309</v>
      </c>
      <c r="D425" s="306">
        <f t="shared" ca="1" si="182"/>
        <v>-0.38086639105662462</v>
      </c>
      <c r="E425" s="307">
        <f t="shared" ca="1" si="183"/>
        <v>-1.2384558822628779</v>
      </c>
      <c r="F425" s="304">
        <f t="shared" ca="1" si="184"/>
        <v>1.2956975650775999</v>
      </c>
      <c r="G425" s="306">
        <f t="shared" ca="1" si="185"/>
        <v>4.7777985247435355</v>
      </c>
      <c r="H425" s="307">
        <f t="shared" ca="1" si="186"/>
        <v>-107.52716814106972</v>
      </c>
      <c r="I425" s="304">
        <f t="shared" ca="1" si="187"/>
        <v>107.63326273592621</v>
      </c>
      <c r="J425" s="306">
        <f t="shared" ca="1" si="188"/>
        <v>386.39683720709877</v>
      </c>
      <c r="K425" s="307">
        <f t="shared" ca="1" si="189"/>
        <v>-8.6667729751936804</v>
      </c>
      <c r="L425" s="304">
        <f t="shared" ca="1" si="174"/>
        <v>386.49402163222749</v>
      </c>
      <c r="M425" s="306">
        <f t="shared" ca="1" si="190"/>
        <v>-1.5263921263179472</v>
      </c>
      <c r="N425" s="304">
        <f t="shared" ca="1" si="191"/>
        <v>-87.45582672001801</v>
      </c>
      <c r="P425" s="310">
        <f t="shared" ca="1" si="192"/>
        <v>23</v>
      </c>
      <c r="Q425" s="304">
        <f t="shared" ca="1" si="193"/>
        <v>0</v>
      </c>
      <c r="R425" s="306">
        <f t="shared" ca="1" si="194"/>
        <v>0</v>
      </c>
      <c r="S425" s="307">
        <f t="shared" ca="1" si="195"/>
        <v>5.083000000000002</v>
      </c>
      <c r="T425" s="304">
        <f t="shared" ca="1" si="175"/>
        <v>49.86423000000002</v>
      </c>
      <c r="U425" s="311">
        <f t="shared" ca="1" si="176"/>
        <v>0</v>
      </c>
      <c r="V425" s="306">
        <f t="shared" ca="1" si="177"/>
        <v>1.2260621399557545</v>
      </c>
      <c r="W425" s="304">
        <f t="shared" ca="1" si="178"/>
        <v>43.61229401454105</v>
      </c>
      <c r="Y425" s="314" t="str">
        <f t="shared" ca="1" si="196"/>
        <v/>
      </c>
      <c r="Z425" s="315" t="str">
        <f t="shared" ca="1" si="197"/>
        <v/>
      </c>
      <c r="AA425" s="316" t="str">
        <f t="shared" ca="1" si="198"/>
        <v/>
      </c>
      <c r="AC425" s="310" t="e">
        <f t="shared" ca="1" si="199"/>
        <v>#N/A</v>
      </c>
      <c r="AD425" s="323" t="e">
        <f t="shared" ca="1" si="200"/>
        <v>#N/A</v>
      </c>
      <c r="AE425" s="324" t="e">
        <f t="shared" ca="1" si="179"/>
        <v>#N/A</v>
      </c>
      <c r="AG425" s="306">
        <f t="shared" ca="1" si="201"/>
        <v>1.2203284440541697</v>
      </c>
      <c r="AH425" s="304">
        <f t="shared" ca="1" si="202"/>
        <v>-8.5800016183069783</v>
      </c>
    </row>
    <row r="426" spans="1:34" x14ac:dyDescent="0.2">
      <c r="A426" s="347">
        <f t="shared" ca="1" si="180"/>
        <v>1E-4</v>
      </c>
      <c r="B426" s="304">
        <f t="shared" ca="1" si="181"/>
        <v>34.303500000000312</v>
      </c>
      <c r="D426" s="306">
        <f t="shared" ca="1" si="182"/>
        <v>-0.38086419632036583</v>
      </c>
      <c r="E426" s="307">
        <f t="shared" ca="1" si="183"/>
        <v>-1.2384270748206632</v>
      </c>
      <c r="F426" s="304">
        <f t="shared" ca="1" si="184"/>
        <v>1.2956693851780332</v>
      </c>
      <c r="G426" s="306">
        <f t="shared" ca="1" si="185"/>
        <v>4.7777604383239032</v>
      </c>
      <c r="H426" s="307">
        <f t="shared" ca="1" si="186"/>
        <v>-107.5272919837772</v>
      </c>
      <c r="I426" s="304">
        <f t="shared" ca="1" si="187"/>
        <v>107.63338476592888</v>
      </c>
      <c r="J426" s="306">
        <f t="shared" ca="1" si="188"/>
        <v>386.39683720709877</v>
      </c>
      <c r="K426" s="307">
        <f t="shared" ca="1" si="189"/>
        <v>-8.677525698199922</v>
      </c>
      <c r="L426" s="304">
        <f t="shared" ca="1" si="174"/>
        <v>386.49426290165303</v>
      </c>
      <c r="M426" s="306">
        <f t="shared" ca="1" si="190"/>
        <v>-1.5263925308969466</v>
      </c>
      <c r="N426" s="304">
        <f t="shared" ca="1" si="191"/>
        <v>-87.455849900687156</v>
      </c>
      <c r="P426" s="310">
        <f t="shared" ca="1" si="192"/>
        <v>23</v>
      </c>
      <c r="Q426" s="304">
        <f t="shared" ca="1" si="193"/>
        <v>0</v>
      </c>
      <c r="R426" s="306">
        <f t="shared" ca="1" si="194"/>
        <v>0</v>
      </c>
      <c r="S426" s="307">
        <f t="shared" ca="1" si="195"/>
        <v>5.083000000000002</v>
      </c>
      <c r="T426" s="304">
        <f t="shared" ca="1" si="175"/>
        <v>49.86423000000002</v>
      </c>
      <c r="U426" s="311">
        <f t="shared" ca="1" si="176"/>
        <v>0</v>
      </c>
      <c r="V426" s="306">
        <f t="shared" ca="1" si="177"/>
        <v>1.2260634583073693</v>
      </c>
      <c r="W426" s="304">
        <f t="shared" ca="1" si="178"/>
        <v>43.61243980134693</v>
      </c>
      <c r="Y426" s="314" t="str">
        <f t="shared" ca="1" si="196"/>
        <v/>
      </c>
      <c r="Z426" s="315" t="str">
        <f t="shared" ca="1" si="197"/>
        <v/>
      </c>
      <c r="AA426" s="316" t="str">
        <f t="shared" ca="1" si="198"/>
        <v/>
      </c>
      <c r="AC426" s="310" t="e">
        <f t="shared" ca="1" si="199"/>
        <v>#N/A</v>
      </c>
      <c r="AD426" s="323" t="e">
        <f t="shared" ca="1" si="200"/>
        <v>#N/A</v>
      </c>
      <c r="AE426" s="324" t="e">
        <f t="shared" ca="1" si="179"/>
        <v>#N/A</v>
      </c>
      <c r="AG426" s="306">
        <f t="shared" ca="1" si="201"/>
        <v>1.2202999386131843</v>
      </c>
      <c r="AH426" s="304">
        <f t="shared" ca="1" si="202"/>
        <v>-8.580030299929378</v>
      </c>
    </row>
    <row r="427" spans="1:34" x14ac:dyDescent="0.2">
      <c r="A427" s="347">
        <f t="shared" ca="1" si="180"/>
        <v>1E-4</v>
      </c>
      <c r="B427" s="304">
        <f t="shared" ca="1" si="181"/>
        <v>34.303600000000316</v>
      </c>
      <c r="D427" s="306">
        <f t="shared" ca="1" si="182"/>
        <v>-0.38086200157994432</v>
      </c>
      <c r="E427" s="307">
        <f t="shared" ca="1" si="183"/>
        <v>-1.2383982677500462</v>
      </c>
      <c r="F427" s="304">
        <f t="shared" ca="1" si="184"/>
        <v>1.2956412056637427</v>
      </c>
      <c r="G427" s="306">
        <f t="shared" ca="1" si="185"/>
        <v>4.7777223521237451</v>
      </c>
      <c r="H427" s="307">
        <f t="shared" ca="1" si="186"/>
        <v>-107.52741582360397</v>
      </c>
      <c r="I427" s="304">
        <f t="shared" ca="1" si="187"/>
        <v>107.63350679308103</v>
      </c>
      <c r="J427" s="306">
        <f t="shared" ca="1" si="188"/>
        <v>386.39683720709877</v>
      </c>
      <c r="K427" s="307">
        <f t="shared" ca="1" si="189"/>
        <v>-8.6882784335902912</v>
      </c>
      <c r="L427" s="304">
        <f t="shared" ca="1" si="174"/>
        <v>386.49450447035957</v>
      </c>
      <c r="M427" s="306">
        <f t="shared" ca="1" si="190"/>
        <v>-1.5263929354718038</v>
      </c>
      <c r="N427" s="304">
        <f t="shared" ca="1" si="191"/>
        <v>-87.455873081118966</v>
      </c>
      <c r="P427" s="310">
        <f t="shared" ca="1" si="192"/>
        <v>23</v>
      </c>
      <c r="Q427" s="304">
        <f t="shared" ca="1" si="193"/>
        <v>0</v>
      </c>
      <c r="R427" s="306">
        <f t="shared" ca="1" si="194"/>
        <v>0</v>
      </c>
      <c r="S427" s="307">
        <f t="shared" ca="1" si="195"/>
        <v>5.083000000000002</v>
      </c>
      <c r="T427" s="304">
        <f t="shared" ca="1" si="175"/>
        <v>49.86423000000002</v>
      </c>
      <c r="U427" s="311">
        <f t="shared" ca="1" si="176"/>
        <v>0</v>
      </c>
      <c r="V427" s="306">
        <f t="shared" ca="1" si="177"/>
        <v>1.2260647766619204</v>
      </c>
      <c r="W427" s="304">
        <f t="shared" ca="1" si="178"/>
        <v>43.612585586272004</v>
      </c>
      <c r="Y427" s="314" t="str">
        <f t="shared" ca="1" si="196"/>
        <v/>
      </c>
      <c r="Z427" s="315" t="str">
        <f t="shared" ca="1" si="197"/>
        <v/>
      </c>
      <c r="AA427" s="316" t="str">
        <f t="shared" ca="1" si="198"/>
        <v/>
      </c>
      <c r="AC427" s="310" t="e">
        <f t="shared" ca="1" si="199"/>
        <v>#N/A</v>
      </c>
      <c r="AD427" s="323" t="e">
        <f t="shared" ca="1" si="200"/>
        <v>#N/A</v>
      </c>
      <c r="AE427" s="324" t="e">
        <f t="shared" ca="1" si="179"/>
        <v>#N/A</v>
      </c>
      <c r="AG427" s="306">
        <f t="shared" ca="1" si="201"/>
        <v>1.2202714335388052</v>
      </c>
      <c r="AH427" s="304">
        <f t="shared" ca="1" si="202"/>
        <v>-8.5800589811817662</v>
      </c>
    </row>
    <row r="428" spans="1:34" x14ac:dyDescent="0.2">
      <c r="A428" s="347">
        <f t="shared" ca="1" si="180"/>
        <v>1E-4</v>
      </c>
      <c r="B428" s="304">
        <f t="shared" ca="1" si="181"/>
        <v>34.303700000000319</v>
      </c>
      <c r="D428" s="306">
        <f t="shared" ca="1" si="182"/>
        <v>-0.38085980683535664</v>
      </c>
      <c r="E428" s="307">
        <f t="shared" ca="1" si="183"/>
        <v>-1.2383694610510378</v>
      </c>
      <c r="F428" s="304">
        <f t="shared" ca="1" si="184"/>
        <v>1.2956130265347379</v>
      </c>
      <c r="G428" s="306">
        <f t="shared" ca="1" si="185"/>
        <v>4.7776842661430612</v>
      </c>
      <c r="H428" s="307">
        <f t="shared" ca="1" si="186"/>
        <v>-107.52753966055008</v>
      </c>
      <c r="I428" s="304">
        <f t="shared" ca="1" si="187"/>
        <v>107.63362881738273</v>
      </c>
      <c r="J428" s="306">
        <f t="shared" ca="1" si="188"/>
        <v>386.39683720709877</v>
      </c>
      <c r="K428" s="307">
        <f t="shared" ca="1" si="189"/>
        <v>-8.6990311813644983</v>
      </c>
      <c r="L428" s="304">
        <f t="shared" ca="1" si="174"/>
        <v>386.49474633834745</v>
      </c>
      <c r="M428" s="306">
        <f t="shared" ca="1" si="190"/>
        <v>-1.5263933400425183</v>
      </c>
      <c r="N428" s="304">
        <f t="shared" ca="1" si="191"/>
        <v>-87.455896261313413</v>
      </c>
      <c r="P428" s="310">
        <f t="shared" ca="1" si="192"/>
        <v>23</v>
      </c>
      <c r="Q428" s="304">
        <f t="shared" ca="1" si="193"/>
        <v>0</v>
      </c>
      <c r="R428" s="306">
        <f t="shared" ca="1" si="194"/>
        <v>0</v>
      </c>
      <c r="S428" s="307">
        <f t="shared" ca="1" si="195"/>
        <v>5.083000000000002</v>
      </c>
      <c r="T428" s="304">
        <f t="shared" ca="1" si="175"/>
        <v>49.86423000000002</v>
      </c>
      <c r="U428" s="311">
        <f t="shared" ca="1" si="176"/>
        <v>0</v>
      </c>
      <c r="V428" s="306">
        <f t="shared" ca="1" si="177"/>
        <v>1.226066095019408</v>
      </c>
      <c r="W428" s="304">
        <f t="shared" ca="1" si="178"/>
        <v>43.61273136931635</v>
      </c>
      <c r="Y428" s="314" t="str">
        <f t="shared" ca="1" si="196"/>
        <v/>
      </c>
      <c r="Z428" s="315" t="str">
        <f t="shared" ca="1" si="197"/>
        <v/>
      </c>
      <c r="AA428" s="316" t="str">
        <f t="shared" ca="1" si="198"/>
        <v/>
      </c>
      <c r="AC428" s="310" t="e">
        <f t="shared" ca="1" si="199"/>
        <v>#N/A</v>
      </c>
      <c r="AD428" s="323" t="e">
        <f t="shared" ca="1" si="200"/>
        <v>#N/A</v>
      </c>
      <c r="AE428" s="324" t="e">
        <f t="shared" ca="1" si="179"/>
        <v>#N/A</v>
      </c>
      <c r="AG428" s="306">
        <f t="shared" ca="1" si="201"/>
        <v>1.2202429288310359</v>
      </c>
      <c r="AH428" s="304">
        <f t="shared" ca="1" si="202"/>
        <v>-8.5800876620641322</v>
      </c>
    </row>
    <row r="429" spans="1:34" x14ac:dyDescent="0.2">
      <c r="A429" s="347">
        <f t="shared" ca="1" si="180"/>
        <v>1E-4</v>
      </c>
      <c r="B429" s="304">
        <f t="shared" ca="1" si="181"/>
        <v>34.303800000000322</v>
      </c>
      <c r="D429" s="306">
        <f t="shared" ca="1" si="182"/>
        <v>-0.38085761208660829</v>
      </c>
      <c r="E429" s="307">
        <f t="shared" ca="1" si="183"/>
        <v>-1.2383406547236167</v>
      </c>
      <c r="F429" s="304">
        <f t="shared" ca="1" si="184"/>
        <v>1.2955848477910001</v>
      </c>
      <c r="G429" s="306">
        <f t="shared" ca="1" si="185"/>
        <v>4.7776461803818524</v>
      </c>
      <c r="H429" s="307">
        <f t="shared" ca="1" si="186"/>
        <v>-107.52766349461555</v>
      </c>
      <c r="I429" s="304">
        <f t="shared" ca="1" si="187"/>
        <v>107.63375083883399</v>
      </c>
      <c r="J429" s="306">
        <f t="shared" ca="1" si="188"/>
        <v>386.39683720709877</v>
      </c>
      <c r="K429" s="307">
        <f t="shared" ca="1" si="189"/>
        <v>-8.7097839415222573</v>
      </c>
      <c r="L429" s="304">
        <f t="shared" ca="1" si="174"/>
        <v>386.49498850561719</v>
      </c>
      <c r="M429" s="306">
        <f t="shared" ca="1" si="190"/>
        <v>-1.5263937446090905</v>
      </c>
      <c r="N429" s="304">
        <f t="shared" ca="1" si="191"/>
        <v>-87.455919441270538</v>
      </c>
      <c r="P429" s="310">
        <f t="shared" ca="1" si="192"/>
        <v>23</v>
      </c>
      <c r="Q429" s="304">
        <f t="shared" ca="1" si="193"/>
        <v>0</v>
      </c>
      <c r="R429" s="306">
        <f t="shared" ca="1" si="194"/>
        <v>0</v>
      </c>
      <c r="S429" s="307">
        <f t="shared" ca="1" si="195"/>
        <v>5.083000000000002</v>
      </c>
      <c r="T429" s="304">
        <f t="shared" ca="1" si="175"/>
        <v>49.86423000000002</v>
      </c>
      <c r="U429" s="311">
        <f t="shared" ca="1" si="176"/>
        <v>0</v>
      </c>
      <c r="V429" s="306">
        <f t="shared" ca="1" si="177"/>
        <v>1.2260674133798322</v>
      </c>
      <c r="W429" s="304">
        <f t="shared" ca="1" si="178"/>
        <v>43.612877150479939</v>
      </c>
      <c r="Y429" s="314" t="str">
        <f t="shared" ca="1" si="196"/>
        <v/>
      </c>
      <c r="Z429" s="315" t="str">
        <f t="shared" ca="1" si="197"/>
        <v/>
      </c>
      <c r="AA429" s="316" t="str">
        <f t="shared" ca="1" si="198"/>
        <v/>
      </c>
      <c r="AC429" s="310" t="e">
        <f t="shared" ca="1" si="199"/>
        <v>#N/A</v>
      </c>
      <c r="AD429" s="323" t="e">
        <f t="shared" ca="1" si="200"/>
        <v>#N/A</v>
      </c>
      <c r="AE429" s="324" t="e">
        <f t="shared" ca="1" si="179"/>
        <v>#N/A</v>
      </c>
      <c r="AG429" s="306">
        <f t="shared" ca="1" si="201"/>
        <v>1.2202144244898623</v>
      </c>
      <c r="AH429" s="304">
        <f t="shared" ca="1" si="202"/>
        <v>-8.5801163425764972</v>
      </c>
    </row>
    <row r="430" spans="1:34" x14ac:dyDescent="0.2">
      <c r="A430" s="347">
        <f t="shared" ca="1" si="180"/>
        <v>1E-4</v>
      </c>
      <c r="B430" s="304">
        <f t="shared" ca="1" si="181"/>
        <v>34.303900000000326</v>
      </c>
      <c r="D430" s="306">
        <f t="shared" ca="1" si="182"/>
        <v>-0.38085541733369577</v>
      </c>
      <c r="E430" s="307">
        <f t="shared" ca="1" si="183"/>
        <v>-1.2383118487677915</v>
      </c>
      <c r="F430" s="304">
        <f t="shared" ca="1" si="184"/>
        <v>1.2955566694325376</v>
      </c>
      <c r="G430" s="306">
        <f t="shared" ca="1" si="185"/>
        <v>4.7776080948401187</v>
      </c>
      <c r="H430" s="307">
        <f t="shared" ca="1" si="186"/>
        <v>-107.52778732580043</v>
      </c>
      <c r="I430" s="304">
        <f t="shared" ca="1" si="187"/>
        <v>107.63387285743485</v>
      </c>
      <c r="J430" s="306">
        <f t="shared" ca="1" si="188"/>
        <v>386.39683720709877</v>
      </c>
      <c r="K430" s="307">
        <f t="shared" ca="1" si="189"/>
        <v>-8.7205367140632788</v>
      </c>
      <c r="L430" s="304">
        <f t="shared" ca="1" si="174"/>
        <v>386.49523097216934</v>
      </c>
      <c r="M430" s="306">
        <f t="shared" ca="1" si="190"/>
        <v>-1.5263941491715205</v>
      </c>
      <c r="N430" s="304">
        <f t="shared" ca="1" si="191"/>
        <v>-87.455942620990328</v>
      </c>
      <c r="P430" s="310">
        <f t="shared" ca="1" si="192"/>
        <v>23</v>
      </c>
      <c r="Q430" s="304">
        <f t="shared" ca="1" si="193"/>
        <v>0</v>
      </c>
      <c r="R430" s="306">
        <f t="shared" ca="1" si="194"/>
        <v>0</v>
      </c>
      <c r="S430" s="307">
        <f t="shared" ca="1" si="195"/>
        <v>5.083000000000002</v>
      </c>
      <c r="T430" s="304">
        <f t="shared" ca="1" si="175"/>
        <v>49.86423000000002</v>
      </c>
      <c r="U430" s="311">
        <f t="shared" ca="1" si="176"/>
        <v>0</v>
      </c>
      <c r="V430" s="306">
        <f t="shared" ca="1" si="177"/>
        <v>1.2260687317431931</v>
      </c>
      <c r="W430" s="304">
        <f t="shared" ca="1" si="178"/>
        <v>43.613022929762792</v>
      </c>
      <c r="Y430" s="314" t="str">
        <f t="shared" ca="1" si="196"/>
        <v/>
      </c>
      <c r="Z430" s="315" t="str">
        <f t="shared" ca="1" si="197"/>
        <v/>
      </c>
      <c r="AA430" s="316" t="str">
        <f t="shared" ca="1" si="198"/>
        <v/>
      </c>
      <c r="AC430" s="310" t="e">
        <f t="shared" ca="1" si="199"/>
        <v>#N/A</v>
      </c>
      <c r="AD430" s="323" t="e">
        <f t="shared" ca="1" si="200"/>
        <v>#N/A</v>
      </c>
      <c r="AE430" s="324" t="e">
        <f t="shared" ca="1" si="179"/>
        <v>#N/A</v>
      </c>
      <c r="AG430" s="306">
        <f t="shared" ca="1" si="201"/>
        <v>1.2201859205152914</v>
      </c>
      <c r="AH430" s="304">
        <f t="shared" ca="1" si="202"/>
        <v>-8.5801450227188507</v>
      </c>
    </row>
    <row r="431" spans="1:34" x14ac:dyDescent="0.2">
      <c r="A431" s="347">
        <f t="shared" ca="1" si="180"/>
        <v>1E-4</v>
      </c>
      <c r="B431" s="304">
        <f t="shared" ca="1" si="181"/>
        <v>34.304000000000329</v>
      </c>
      <c r="D431" s="306">
        <f t="shared" ca="1" si="182"/>
        <v>-0.38085322257662041</v>
      </c>
      <c r="E431" s="307">
        <f t="shared" ca="1" si="183"/>
        <v>-1.2382830431835554</v>
      </c>
      <c r="F431" s="304">
        <f t="shared" ca="1" si="184"/>
        <v>1.2955284914593441</v>
      </c>
      <c r="G431" s="306">
        <f t="shared" ca="1" si="185"/>
        <v>4.777570009517861</v>
      </c>
      <c r="H431" s="307">
        <f t="shared" ca="1" si="186"/>
        <v>-107.52791115410476</v>
      </c>
      <c r="I431" s="304">
        <f t="shared" ca="1" si="187"/>
        <v>107.63399487318536</v>
      </c>
      <c r="J431" s="306">
        <f t="shared" ca="1" si="188"/>
        <v>386.39683720709877</v>
      </c>
      <c r="K431" s="307">
        <f t="shared" ca="1" si="189"/>
        <v>-8.7312894989872749</v>
      </c>
      <c r="L431" s="304">
        <f t="shared" ca="1" si="174"/>
        <v>386.49547373800419</v>
      </c>
      <c r="M431" s="306">
        <f t="shared" ca="1" si="190"/>
        <v>-1.5263945537298083</v>
      </c>
      <c r="N431" s="304">
        <f t="shared" ca="1" si="191"/>
        <v>-87.455965800472782</v>
      </c>
      <c r="P431" s="310">
        <f t="shared" ca="1" si="192"/>
        <v>23</v>
      </c>
      <c r="Q431" s="304">
        <f t="shared" ca="1" si="193"/>
        <v>0</v>
      </c>
      <c r="R431" s="306">
        <f t="shared" ca="1" si="194"/>
        <v>0</v>
      </c>
      <c r="S431" s="307">
        <f t="shared" ca="1" si="195"/>
        <v>5.083000000000002</v>
      </c>
      <c r="T431" s="304">
        <f t="shared" ca="1" si="175"/>
        <v>49.86423000000002</v>
      </c>
      <c r="U431" s="311">
        <f t="shared" ca="1" si="176"/>
        <v>0</v>
      </c>
      <c r="V431" s="306">
        <f t="shared" ca="1" si="177"/>
        <v>1.2260700501094903</v>
      </c>
      <c r="W431" s="304">
        <f t="shared" ca="1" si="178"/>
        <v>43.613168707164945</v>
      </c>
      <c r="Y431" s="314" t="str">
        <f t="shared" ca="1" si="196"/>
        <v/>
      </c>
      <c r="Z431" s="315" t="str">
        <f t="shared" ca="1" si="197"/>
        <v/>
      </c>
      <c r="AA431" s="316" t="str">
        <f t="shared" ca="1" si="198"/>
        <v/>
      </c>
      <c r="AC431" s="310" t="e">
        <f t="shared" ca="1" si="199"/>
        <v>#N/A</v>
      </c>
      <c r="AD431" s="323" t="e">
        <f t="shared" ca="1" si="200"/>
        <v>#N/A</v>
      </c>
      <c r="AE431" s="324" t="e">
        <f t="shared" ca="1" si="179"/>
        <v>#N/A</v>
      </c>
      <c r="AG431" s="306">
        <f t="shared" ca="1" si="201"/>
        <v>1.2201574169073179</v>
      </c>
      <c r="AH431" s="304">
        <f t="shared" ca="1" si="202"/>
        <v>-8.5801737024912015</v>
      </c>
    </row>
    <row r="432" spans="1:34" x14ac:dyDescent="0.2">
      <c r="A432" s="347">
        <f t="shared" ca="1" si="180"/>
        <v>1E-4</v>
      </c>
      <c r="B432" s="304">
        <f t="shared" ca="1" si="181"/>
        <v>34.304100000000332</v>
      </c>
      <c r="D432" s="306">
        <f t="shared" ca="1" si="182"/>
        <v>-0.3808510278153831</v>
      </c>
      <c r="E432" s="307">
        <f t="shared" ca="1" si="183"/>
        <v>-1.2382542379709047</v>
      </c>
      <c r="F432" s="304">
        <f t="shared" ca="1" si="184"/>
        <v>1.295500313871417</v>
      </c>
      <c r="G432" s="306">
        <f t="shared" ca="1" si="185"/>
        <v>4.7775319244150793</v>
      </c>
      <c r="H432" s="307">
        <f t="shared" ca="1" si="186"/>
        <v>-107.52803497952856</v>
      </c>
      <c r="I432" s="304">
        <f t="shared" ca="1" si="187"/>
        <v>107.63411688608554</v>
      </c>
      <c r="J432" s="306">
        <f t="shared" ca="1" si="188"/>
        <v>386.39683720709877</v>
      </c>
      <c r="K432" s="307">
        <f t="shared" ca="1" si="189"/>
        <v>-8.7420422962939561</v>
      </c>
      <c r="L432" s="304">
        <f t="shared" ca="1" si="174"/>
        <v>386.49571680312238</v>
      </c>
      <c r="M432" s="306">
        <f t="shared" ca="1" si="190"/>
        <v>-1.5263949582839538</v>
      </c>
      <c r="N432" s="304">
        <f t="shared" ca="1" si="191"/>
        <v>-87.455988979717901</v>
      </c>
      <c r="P432" s="310">
        <f t="shared" ca="1" si="192"/>
        <v>23</v>
      </c>
      <c r="Q432" s="304">
        <f t="shared" ca="1" si="193"/>
        <v>0</v>
      </c>
      <c r="R432" s="306">
        <f t="shared" ca="1" si="194"/>
        <v>0</v>
      </c>
      <c r="S432" s="307">
        <f t="shared" ca="1" si="195"/>
        <v>5.083000000000002</v>
      </c>
      <c r="T432" s="304">
        <f t="shared" ca="1" si="175"/>
        <v>49.86423000000002</v>
      </c>
      <c r="U432" s="311">
        <f t="shared" ca="1" si="176"/>
        <v>0</v>
      </c>
      <c r="V432" s="306">
        <f t="shared" ca="1" si="177"/>
        <v>1.2260713684787237</v>
      </c>
      <c r="W432" s="304">
        <f t="shared" ca="1" si="178"/>
        <v>43.61331448268637</v>
      </c>
      <c r="Y432" s="314" t="str">
        <f t="shared" ca="1" si="196"/>
        <v/>
      </c>
      <c r="Z432" s="315" t="str">
        <f t="shared" ca="1" si="197"/>
        <v/>
      </c>
      <c r="AA432" s="316" t="str">
        <f t="shared" ca="1" si="198"/>
        <v/>
      </c>
      <c r="AC432" s="310" t="e">
        <f t="shared" ca="1" si="199"/>
        <v>#N/A</v>
      </c>
      <c r="AD432" s="323" t="e">
        <f t="shared" ca="1" si="200"/>
        <v>#N/A</v>
      </c>
      <c r="AE432" s="324" t="e">
        <f t="shared" ca="1" si="179"/>
        <v>#N/A</v>
      </c>
      <c r="AG432" s="306">
        <f t="shared" ca="1" si="201"/>
        <v>1.220128913665933</v>
      </c>
      <c r="AH432" s="304">
        <f t="shared" ca="1" si="202"/>
        <v>-8.5802023818935531</v>
      </c>
    </row>
    <row r="433" spans="1:34" x14ac:dyDescent="0.2">
      <c r="A433" s="347">
        <f t="shared" ca="1" si="180"/>
        <v>1E-4</v>
      </c>
      <c r="B433" s="304">
        <f t="shared" ca="1" si="181"/>
        <v>34.304200000000336</v>
      </c>
      <c r="D433" s="306">
        <f t="shared" ca="1" si="182"/>
        <v>-0.38084883304998435</v>
      </c>
      <c r="E433" s="307">
        <f t="shared" ca="1" si="183"/>
        <v>-1.238225433129843</v>
      </c>
      <c r="F433" s="304">
        <f t="shared" ca="1" si="184"/>
        <v>1.29547213666876</v>
      </c>
      <c r="G433" s="306">
        <f t="shared" ca="1" si="185"/>
        <v>4.7774938395317745</v>
      </c>
      <c r="H433" s="307">
        <f t="shared" ca="1" si="186"/>
        <v>-107.52815880207187</v>
      </c>
      <c r="I433" s="304">
        <f t="shared" ca="1" si="187"/>
        <v>107.63423889613541</v>
      </c>
      <c r="J433" s="306">
        <f t="shared" ca="1" si="188"/>
        <v>386.39683720709877</v>
      </c>
      <c r="K433" s="307">
        <f t="shared" ca="1" si="189"/>
        <v>-8.7527951059830364</v>
      </c>
      <c r="L433" s="304">
        <f t="shared" ca="1" si="174"/>
        <v>386.49596016752429</v>
      </c>
      <c r="M433" s="306">
        <f t="shared" ca="1" si="190"/>
        <v>-1.526395362833957</v>
      </c>
      <c r="N433" s="304">
        <f t="shared" ca="1" si="191"/>
        <v>-87.456012158725699</v>
      </c>
      <c r="P433" s="310">
        <f t="shared" ca="1" si="192"/>
        <v>23</v>
      </c>
      <c r="Q433" s="304">
        <f t="shared" ca="1" si="193"/>
        <v>0</v>
      </c>
      <c r="R433" s="306">
        <f t="shared" ca="1" si="194"/>
        <v>0</v>
      </c>
      <c r="S433" s="307">
        <f t="shared" ca="1" si="195"/>
        <v>5.083000000000002</v>
      </c>
      <c r="T433" s="304">
        <f t="shared" ca="1" si="175"/>
        <v>49.86423000000002</v>
      </c>
      <c r="U433" s="311">
        <f t="shared" ca="1" si="176"/>
        <v>0</v>
      </c>
      <c r="V433" s="306">
        <f t="shared" ca="1" si="177"/>
        <v>1.2260726868508938</v>
      </c>
      <c r="W433" s="304">
        <f t="shared" ca="1" si="178"/>
        <v>43.613460256327109</v>
      </c>
      <c r="Y433" s="314" t="str">
        <f t="shared" ca="1" si="196"/>
        <v/>
      </c>
      <c r="Z433" s="315" t="str">
        <f t="shared" ca="1" si="197"/>
        <v/>
      </c>
      <c r="AA433" s="316" t="str">
        <f t="shared" ca="1" si="198"/>
        <v/>
      </c>
      <c r="AC433" s="310" t="e">
        <f t="shared" ca="1" si="199"/>
        <v>#N/A</v>
      </c>
      <c r="AD433" s="323" t="e">
        <f t="shared" ca="1" si="200"/>
        <v>#N/A</v>
      </c>
      <c r="AE433" s="324" t="e">
        <f t="shared" ca="1" si="179"/>
        <v>#N/A</v>
      </c>
      <c r="AG433" s="306">
        <f t="shared" ca="1" si="201"/>
        <v>1.2201004107911473</v>
      </c>
      <c r="AH433" s="304">
        <f t="shared" ca="1" si="202"/>
        <v>-8.5802310609259003</v>
      </c>
    </row>
    <row r="434" spans="1:34" x14ac:dyDescent="0.2">
      <c r="A434" s="347">
        <f t="shared" ca="1" si="180"/>
        <v>1E-4</v>
      </c>
      <c r="B434" s="304">
        <f t="shared" ca="1" si="181"/>
        <v>34.304300000000339</v>
      </c>
      <c r="D434" s="306">
        <f t="shared" ca="1" si="182"/>
        <v>-0.38084663828042553</v>
      </c>
      <c r="E434" s="307">
        <f t="shared" ca="1" si="183"/>
        <v>-1.2381966286603632</v>
      </c>
      <c r="F434" s="304">
        <f t="shared" ca="1" si="184"/>
        <v>1.2954439598513672</v>
      </c>
      <c r="G434" s="306">
        <f t="shared" ca="1" si="185"/>
        <v>4.7774557548679466</v>
      </c>
      <c r="H434" s="307">
        <f t="shared" ca="1" si="186"/>
        <v>-107.52828262173473</v>
      </c>
      <c r="I434" s="304">
        <f t="shared" ca="1" si="187"/>
        <v>107.63436090333505</v>
      </c>
      <c r="J434" s="306">
        <f t="shared" ca="1" si="188"/>
        <v>386.39683720709877</v>
      </c>
      <c r="K434" s="307">
        <f t="shared" ca="1" si="189"/>
        <v>-8.7635479280542263</v>
      </c>
      <c r="L434" s="304">
        <f t="shared" ca="1" si="174"/>
        <v>386.49620383121032</v>
      </c>
      <c r="M434" s="306">
        <f t="shared" ca="1" si="190"/>
        <v>-1.5263957673798183</v>
      </c>
      <c r="N434" s="304">
        <f t="shared" ca="1" si="191"/>
        <v>-87.456035337496161</v>
      </c>
      <c r="P434" s="310">
        <f t="shared" ca="1" si="192"/>
        <v>23</v>
      </c>
      <c r="Q434" s="304">
        <f t="shared" ca="1" si="193"/>
        <v>0</v>
      </c>
      <c r="R434" s="306">
        <f t="shared" ca="1" si="194"/>
        <v>0</v>
      </c>
      <c r="S434" s="307">
        <f t="shared" ca="1" si="195"/>
        <v>5.083000000000002</v>
      </c>
      <c r="T434" s="304">
        <f t="shared" ca="1" si="175"/>
        <v>49.86423000000002</v>
      </c>
      <c r="U434" s="311">
        <f t="shared" ca="1" si="176"/>
        <v>0</v>
      </c>
      <c r="V434" s="306">
        <f t="shared" ca="1" si="177"/>
        <v>1.2260740052260004</v>
      </c>
      <c r="W434" s="304">
        <f t="shared" ca="1" si="178"/>
        <v>43.613606028087183</v>
      </c>
      <c r="Y434" s="314" t="str">
        <f t="shared" ca="1" si="196"/>
        <v/>
      </c>
      <c r="Z434" s="315" t="str">
        <f t="shared" ca="1" si="197"/>
        <v/>
      </c>
      <c r="AA434" s="316" t="str">
        <f t="shared" ca="1" si="198"/>
        <v/>
      </c>
      <c r="AC434" s="310" t="e">
        <f t="shared" ca="1" si="199"/>
        <v>#N/A</v>
      </c>
      <c r="AD434" s="323" t="e">
        <f t="shared" ca="1" si="200"/>
        <v>#N/A</v>
      </c>
      <c r="AE434" s="324" t="e">
        <f t="shared" ca="1" si="179"/>
        <v>#N/A</v>
      </c>
      <c r="AG434" s="306">
        <f t="shared" ca="1" si="201"/>
        <v>1.2200719082829448</v>
      </c>
      <c r="AH434" s="304">
        <f t="shared" ca="1" si="202"/>
        <v>-8.5802597395882536</v>
      </c>
    </row>
    <row r="435" spans="1:34" x14ac:dyDescent="0.2">
      <c r="A435" s="347">
        <f t="shared" ca="1" si="180"/>
        <v>1E-4</v>
      </c>
      <c r="B435" s="304">
        <f t="shared" ca="1" si="181"/>
        <v>34.304400000000342</v>
      </c>
      <c r="D435" s="306">
        <f t="shared" ca="1" si="182"/>
        <v>-0.38084444350670554</v>
      </c>
      <c r="E435" s="307">
        <f t="shared" ca="1" si="183"/>
        <v>-1.2381678245624599</v>
      </c>
      <c r="F435" s="304">
        <f t="shared" ca="1" si="184"/>
        <v>1.2954157834192337</v>
      </c>
      <c r="G435" s="306">
        <f t="shared" ca="1" si="185"/>
        <v>4.7774176704235956</v>
      </c>
      <c r="H435" s="307">
        <f t="shared" ca="1" si="186"/>
        <v>-107.52840643851719</v>
      </c>
      <c r="I435" s="304">
        <f t="shared" ca="1" si="187"/>
        <v>107.63448290768447</v>
      </c>
      <c r="J435" s="306">
        <f t="shared" ca="1" si="188"/>
        <v>386.39683720709877</v>
      </c>
      <c r="K435" s="307">
        <f t="shared" ca="1" si="189"/>
        <v>-8.7743007625072398</v>
      </c>
      <c r="L435" s="304">
        <f t="shared" ca="1" si="174"/>
        <v>386.49644779418105</v>
      </c>
      <c r="M435" s="306">
        <f t="shared" ca="1" si="190"/>
        <v>-1.5263961719215375</v>
      </c>
      <c r="N435" s="304">
        <f t="shared" ca="1" si="191"/>
        <v>-87.456058516029316</v>
      </c>
      <c r="P435" s="310">
        <f t="shared" ca="1" si="192"/>
        <v>23</v>
      </c>
      <c r="Q435" s="304">
        <f t="shared" ca="1" si="193"/>
        <v>0</v>
      </c>
      <c r="R435" s="306">
        <f t="shared" ca="1" si="194"/>
        <v>0</v>
      </c>
      <c r="S435" s="307">
        <f t="shared" ca="1" si="195"/>
        <v>5.083000000000002</v>
      </c>
      <c r="T435" s="304">
        <f t="shared" ca="1" si="175"/>
        <v>49.86423000000002</v>
      </c>
      <c r="U435" s="311">
        <f t="shared" ca="1" si="176"/>
        <v>0</v>
      </c>
      <c r="V435" s="306">
        <f t="shared" ca="1" si="177"/>
        <v>1.2260753236040431</v>
      </c>
      <c r="W435" s="304">
        <f t="shared" ca="1" si="178"/>
        <v>43.613751797966579</v>
      </c>
      <c r="Y435" s="314" t="str">
        <f t="shared" ca="1" si="196"/>
        <v/>
      </c>
      <c r="Z435" s="315" t="str">
        <f t="shared" ca="1" si="197"/>
        <v/>
      </c>
      <c r="AA435" s="316" t="str">
        <f t="shared" ca="1" si="198"/>
        <v/>
      </c>
      <c r="AC435" s="310" t="e">
        <f t="shared" ca="1" si="199"/>
        <v>#N/A</v>
      </c>
      <c r="AD435" s="323" t="e">
        <f t="shared" ca="1" si="200"/>
        <v>#N/A</v>
      </c>
      <c r="AE435" s="324" t="e">
        <f t="shared" ca="1" si="179"/>
        <v>#N/A</v>
      </c>
      <c r="AG435" s="306">
        <f t="shared" ca="1" si="201"/>
        <v>1.220043406141329</v>
      </c>
      <c r="AH435" s="304">
        <f t="shared" ca="1" si="202"/>
        <v>-8.5802884178806149</v>
      </c>
    </row>
    <row r="436" spans="1:34" x14ac:dyDescent="0.2">
      <c r="A436" s="347">
        <f t="shared" ca="1" si="180"/>
        <v>1E-4</v>
      </c>
      <c r="B436" s="304">
        <f t="shared" ca="1" si="181"/>
        <v>34.304500000000345</v>
      </c>
      <c r="D436" s="306">
        <f t="shared" ca="1" si="182"/>
        <v>-0.38084224872882516</v>
      </c>
      <c r="E436" s="307">
        <f t="shared" ca="1" si="183"/>
        <v>-1.2381390208361349</v>
      </c>
      <c r="F436" s="304">
        <f t="shared" ca="1" si="184"/>
        <v>1.2953876073723614</v>
      </c>
      <c r="G436" s="306">
        <f t="shared" ca="1" si="185"/>
        <v>4.7773795861987223</v>
      </c>
      <c r="H436" s="307">
        <f t="shared" ca="1" si="186"/>
        <v>-107.52853025241927</v>
      </c>
      <c r="I436" s="304">
        <f t="shared" ca="1" si="187"/>
        <v>107.63460490918372</v>
      </c>
      <c r="J436" s="306">
        <f t="shared" ca="1" si="188"/>
        <v>386.39683720709877</v>
      </c>
      <c r="K436" s="307">
        <f t="shared" ca="1" si="189"/>
        <v>-8.7850536093417873</v>
      </c>
      <c r="L436" s="304">
        <f t="shared" ca="1" si="174"/>
        <v>386.49669205643687</v>
      </c>
      <c r="M436" s="306">
        <f t="shared" ca="1" si="190"/>
        <v>-1.5263965764591148</v>
      </c>
      <c r="N436" s="304">
        <f t="shared" ca="1" si="191"/>
        <v>-87.456081694325135</v>
      </c>
      <c r="P436" s="310">
        <f t="shared" ca="1" si="192"/>
        <v>23</v>
      </c>
      <c r="Q436" s="304">
        <f t="shared" ca="1" si="193"/>
        <v>0</v>
      </c>
      <c r="R436" s="306">
        <f t="shared" ca="1" si="194"/>
        <v>0</v>
      </c>
      <c r="S436" s="307">
        <f t="shared" ca="1" si="195"/>
        <v>5.083000000000002</v>
      </c>
      <c r="T436" s="304">
        <f t="shared" ca="1" si="175"/>
        <v>49.86423000000002</v>
      </c>
      <c r="U436" s="311">
        <f t="shared" ca="1" si="176"/>
        <v>0</v>
      </c>
      <c r="V436" s="306">
        <f t="shared" ca="1" si="177"/>
        <v>1.2260766419850224</v>
      </c>
      <c r="W436" s="304">
        <f t="shared" ca="1" si="178"/>
        <v>43.613897565965352</v>
      </c>
      <c r="Y436" s="314" t="str">
        <f t="shared" ca="1" si="196"/>
        <v/>
      </c>
      <c r="Z436" s="315" t="str">
        <f t="shared" ca="1" si="197"/>
        <v/>
      </c>
      <c r="AA436" s="316" t="str">
        <f t="shared" ca="1" si="198"/>
        <v/>
      </c>
      <c r="AC436" s="310" t="e">
        <f t="shared" ca="1" si="199"/>
        <v>#N/A</v>
      </c>
      <c r="AD436" s="323" t="e">
        <f t="shared" ca="1" si="200"/>
        <v>#N/A</v>
      </c>
      <c r="AE436" s="324" t="e">
        <f t="shared" ca="1" si="179"/>
        <v>#N/A</v>
      </c>
      <c r="AG436" s="306">
        <f t="shared" ca="1" si="201"/>
        <v>1.2200149043662982</v>
      </c>
      <c r="AH436" s="304">
        <f t="shared" ca="1" si="202"/>
        <v>-8.5803170958029824</v>
      </c>
    </row>
    <row r="437" spans="1:34" x14ac:dyDescent="0.2">
      <c r="A437" s="347">
        <f t="shared" ca="1" si="180"/>
        <v>1E-4</v>
      </c>
      <c r="B437" s="304">
        <f t="shared" ca="1" si="181"/>
        <v>34.304600000000349</v>
      </c>
      <c r="D437" s="306">
        <f t="shared" ca="1" si="182"/>
        <v>-0.38084005394678583</v>
      </c>
      <c r="E437" s="307">
        <f t="shared" ca="1" si="183"/>
        <v>-1.2381102174813794</v>
      </c>
      <c r="F437" s="304">
        <f t="shared" ca="1" si="184"/>
        <v>1.2953594317107431</v>
      </c>
      <c r="G437" s="306">
        <f t="shared" ca="1" si="185"/>
        <v>4.7773415021933276</v>
      </c>
      <c r="H437" s="307">
        <f t="shared" ca="1" si="186"/>
        <v>-107.52865406344102</v>
      </c>
      <c r="I437" s="304">
        <f t="shared" ca="1" si="187"/>
        <v>107.63472690783283</v>
      </c>
      <c r="J437" s="306">
        <f t="shared" ca="1" si="188"/>
        <v>386.39683720709877</v>
      </c>
      <c r="K437" s="307">
        <f t="shared" ca="1" si="189"/>
        <v>-8.795806468557581</v>
      </c>
      <c r="L437" s="304">
        <f t="shared" ca="1" si="174"/>
        <v>386.49693661797824</v>
      </c>
      <c r="M437" s="306">
        <f t="shared" ca="1" si="190"/>
        <v>-1.5263969809925502</v>
      </c>
      <c r="N437" s="304">
        <f t="shared" ca="1" si="191"/>
        <v>-87.456104872383662</v>
      </c>
      <c r="P437" s="310">
        <f t="shared" ca="1" si="192"/>
        <v>23</v>
      </c>
      <c r="Q437" s="304">
        <f t="shared" ca="1" si="193"/>
        <v>0</v>
      </c>
      <c r="R437" s="306">
        <f t="shared" ca="1" si="194"/>
        <v>0</v>
      </c>
      <c r="S437" s="307">
        <f t="shared" ca="1" si="195"/>
        <v>5.083000000000002</v>
      </c>
      <c r="T437" s="304">
        <f t="shared" ca="1" si="175"/>
        <v>49.86423000000002</v>
      </c>
      <c r="U437" s="311">
        <f t="shared" ca="1" si="176"/>
        <v>0</v>
      </c>
      <c r="V437" s="306">
        <f t="shared" ca="1" si="177"/>
        <v>1.2260779603689378</v>
      </c>
      <c r="W437" s="304">
        <f t="shared" ca="1" si="178"/>
        <v>43.614043332083476</v>
      </c>
      <c r="Y437" s="314" t="str">
        <f t="shared" ca="1" si="196"/>
        <v/>
      </c>
      <c r="Z437" s="315" t="str">
        <f t="shared" ca="1" si="197"/>
        <v/>
      </c>
      <c r="AA437" s="316" t="str">
        <f t="shared" ca="1" si="198"/>
        <v/>
      </c>
      <c r="AC437" s="310" t="e">
        <f t="shared" ca="1" si="199"/>
        <v>#N/A</v>
      </c>
      <c r="AD437" s="323" t="e">
        <f t="shared" ca="1" si="200"/>
        <v>#N/A</v>
      </c>
      <c r="AE437" s="324" t="e">
        <f t="shared" ca="1" si="179"/>
        <v>#N/A</v>
      </c>
      <c r="AG437" s="306">
        <f t="shared" ca="1" si="201"/>
        <v>1.2199864029578436</v>
      </c>
      <c r="AH437" s="304">
        <f t="shared" ca="1" si="202"/>
        <v>-8.5803457733553685</v>
      </c>
    </row>
    <row r="438" spans="1:34" x14ac:dyDescent="0.2">
      <c r="A438" s="347">
        <f t="shared" ca="1" si="180"/>
        <v>1E-4</v>
      </c>
      <c r="B438" s="304">
        <f t="shared" ca="1" si="181"/>
        <v>34.304700000000352</v>
      </c>
      <c r="D438" s="306">
        <f t="shared" ca="1" si="182"/>
        <v>-0.38083785916058588</v>
      </c>
      <c r="E438" s="307">
        <f t="shared" ca="1" si="183"/>
        <v>-1.2380814144981986</v>
      </c>
      <c r="F438" s="304">
        <f t="shared" ca="1" si="184"/>
        <v>1.2953312564343835</v>
      </c>
      <c r="G438" s="306">
        <f t="shared" ca="1" si="185"/>
        <v>4.7773034184074117</v>
      </c>
      <c r="H438" s="307">
        <f t="shared" ca="1" si="186"/>
        <v>-107.52877787158248</v>
      </c>
      <c r="I438" s="304">
        <f t="shared" ca="1" si="187"/>
        <v>107.63484890363182</v>
      </c>
      <c r="J438" s="306">
        <f t="shared" ca="1" si="188"/>
        <v>386.39683720709877</v>
      </c>
      <c r="K438" s="307">
        <f t="shared" ca="1" si="189"/>
        <v>-8.8065593401543314</v>
      </c>
      <c r="L438" s="304">
        <f t="shared" ca="1" si="174"/>
        <v>386.49718147880566</v>
      </c>
      <c r="M438" s="306">
        <f t="shared" ca="1" si="190"/>
        <v>-1.5263973855218438</v>
      </c>
      <c r="N438" s="304">
        <f t="shared" ca="1" si="191"/>
        <v>-87.456128050204882</v>
      </c>
      <c r="P438" s="310">
        <f t="shared" ca="1" si="192"/>
        <v>23</v>
      </c>
      <c r="Q438" s="304">
        <f t="shared" ca="1" si="193"/>
        <v>0</v>
      </c>
      <c r="R438" s="306">
        <f t="shared" ca="1" si="194"/>
        <v>0</v>
      </c>
      <c r="S438" s="307">
        <f t="shared" ca="1" si="195"/>
        <v>5.083000000000002</v>
      </c>
      <c r="T438" s="304">
        <f t="shared" ca="1" si="175"/>
        <v>49.86423000000002</v>
      </c>
      <c r="U438" s="311">
        <f t="shared" ca="1" si="176"/>
        <v>0</v>
      </c>
      <c r="V438" s="306">
        <f t="shared" ca="1" si="177"/>
        <v>1.2260792787557895</v>
      </c>
      <c r="W438" s="304">
        <f t="shared" ca="1" si="178"/>
        <v>43.614189096320985</v>
      </c>
      <c r="Y438" s="314" t="str">
        <f t="shared" ca="1" si="196"/>
        <v/>
      </c>
      <c r="Z438" s="315" t="str">
        <f t="shared" ca="1" si="197"/>
        <v/>
      </c>
      <c r="AA438" s="316" t="str">
        <f t="shared" ca="1" si="198"/>
        <v/>
      </c>
      <c r="AC438" s="310" t="e">
        <f t="shared" ca="1" si="199"/>
        <v>#N/A</v>
      </c>
      <c r="AD438" s="323" t="e">
        <f t="shared" ca="1" si="200"/>
        <v>#N/A</v>
      </c>
      <c r="AE438" s="324" t="e">
        <f t="shared" ca="1" si="179"/>
        <v>#N/A</v>
      </c>
      <c r="AG438" s="306">
        <f t="shared" ca="1" si="201"/>
        <v>1.2199579019159703</v>
      </c>
      <c r="AH438" s="304">
        <f t="shared" ca="1" si="202"/>
        <v>-8.5803744505377644</v>
      </c>
    </row>
    <row r="439" spans="1:34" x14ac:dyDescent="0.2">
      <c r="A439" s="347">
        <f t="shared" ca="1" si="180"/>
        <v>1E-4</v>
      </c>
      <c r="B439" s="304">
        <f t="shared" ca="1" si="181"/>
        <v>34.304800000000355</v>
      </c>
      <c r="D439" s="306">
        <f t="shared" ca="1" si="182"/>
        <v>-0.38083566437022676</v>
      </c>
      <c r="E439" s="307">
        <f t="shared" ca="1" si="183"/>
        <v>-1.238052611886582</v>
      </c>
      <c r="F439" s="304">
        <f t="shared" ca="1" si="184"/>
        <v>1.2953030815432733</v>
      </c>
      <c r="G439" s="306">
        <f t="shared" ca="1" si="185"/>
        <v>4.7772653348409744</v>
      </c>
      <c r="H439" s="307">
        <f t="shared" ca="1" si="186"/>
        <v>-107.52890167684366</v>
      </c>
      <c r="I439" s="304">
        <f t="shared" ca="1" si="187"/>
        <v>107.63497089658075</v>
      </c>
      <c r="J439" s="306">
        <f t="shared" ca="1" si="188"/>
        <v>386.39683720709877</v>
      </c>
      <c r="K439" s="307">
        <f t="shared" ca="1" si="189"/>
        <v>-8.8173122241317525</v>
      </c>
      <c r="L439" s="304">
        <f t="shared" ca="1" si="174"/>
        <v>386.49742663891953</v>
      </c>
      <c r="M439" s="306">
        <f t="shared" ca="1" si="190"/>
        <v>-1.5263977900469954</v>
      </c>
      <c r="N439" s="304">
        <f t="shared" ca="1" si="191"/>
        <v>-87.456151227788766</v>
      </c>
      <c r="P439" s="310">
        <f t="shared" ca="1" si="192"/>
        <v>23</v>
      </c>
      <c r="Q439" s="304">
        <f t="shared" ca="1" si="193"/>
        <v>0</v>
      </c>
      <c r="R439" s="306">
        <f t="shared" ca="1" si="194"/>
        <v>0</v>
      </c>
      <c r="S439" s="307">
        <f t="shared" ca="1" si="195"/>
        <v>5.083000000000002</v>
      </c>
      <c r="T439" s="304">
        <f t="shared" ca="1" si="175"/>
        <v>49.86423000000002</v>
      </c>
      <c r="U439" s="311">
        <f t="shared" ca="1" si="176"/>
        <v>0</v>
      </c>
      <c r="V439" s="306">
        <f t="shared" ca="1" si="177"/>
        <v>1.2260805971455773</v>
      </c>
      <c r="W439" s="304">
        <f t="shared" ca="1" si="178"/>
        <v>43.614334858677893</v>
      </c>
      <c r="Y439" s="314" t="str">
        <f t="shared" ca="1" si="196"/>
        <v/>
      </c>
      <c r="Z439" s="315" t="str">
        <f t="shared" ca="1" si="197"/>
        <v/>
      </c>
      <c r="AA439" s="316" t="str">
        <f t="shared" ca="1" si="198"/>
        <v/>
      </c>
      <c r="AC439" s="310" t="e">
        <f t="shared" ca="1" si="199"/>
        <v>#N/A</v>
      </c>
      <c r="AD439" s="323" t="e">
        <f t="shared" ca="1" si="200"/>
        <v>#N/A</v>
      </c>
      <c r="AE439" s="324" t="e">
        <f t="shared" ca="1" si="179"/>
        <v>#N/A</v>
      </c>
      <c r="AG439" s="306">
        <f t="shared" ca="1" si="201"/>
        <v>1.2199294012406696</v>
      </c>
      <c r="AH439" s="304">
        <f t="shared" ca="1" si="202"/>
        <v>-8.5804031273501806</v>
      </c>
    </row>
    <row r="440" spans="1:34" x14ac:dyDescent="0.2">
      <c r="A440" s="347">
        <f t="shared" ca="1" si="180"/>
        <v>1E-4</v>
      </c>
      <c r="B440" s="304">
        <f t="shared" ca="1" si="181"/>
        <v>34.304900000000359</v>
      </c>
      <c r="D440" s="306">
        <f t="shared" ca="1" si="182"/>
        <v>-0.38083346957571101</v>
      </c>
      <c r="E440" s="307">
        <f t="shared" ca="1" si="183"/>
        <v>-1.238023809646533</v>
      </c>
      <c r="F440" s="304">
        <f t="shared" ca="1" si="184"/>
        <v>1.295274907037417</v>
      </c>
      <c r="G440" s="306">
        <f t="shared" ca="1" si="185"/>
        <v>4.7772272514940166</v>
      </c>
      <c r="H440" s="307">
        <f t="shared" ca="1" si="186"/>
        <v>-107.52902547922463</v>
      </c>
      <c r="I440" s="304">
        <f t="shared" ca="1" si="187"/>
        <v>107.63509288667964</v>
      </c>
      <c r="J440" s="306">
        <f t="shared" ca="1" si="188"/>
        <v>386.39683720709877</v>
      </c>
      <c r="K440" s="307">
        <f t="shared" ca="1" si="189"/>
        <v>-8.8280651204895566</v>
      </c>
      <c r="L440" s="304">
        <f t="shared" ca="1" si="174"/>
        <v>386.49767209832038</v>
      </c>
      <c r="M440" s="306">
        <f t="shared" ca="1" si="190"/>
        <v>-1.5263981945680054</v>
      </c>
      <c r="N440" s="304">
        <f t="shared" ca="1" si="191"/>
        <v>-87.456174405135371</v>
      </c>
      <c r="P440" s="310">
        <f t="shared" ca="1" si="192"/>
        <v>23</v>
      </c>
      <c r="Q440" s="304">
        <f t="shared" ca="1" si="193"/>
        <v>0</v>
      </c>
      <c r="R440" s="306">
        <f t="shared" ca="1" si="194"/>
        <v>0</v>
      </c>
      <c r="S440" s="307">
        <f t="shared" ca="1" si="195"/>
        <v>5.083000000000002</v>
      </c>
      <c r="T440" s="304">
        <f t="shared" ca="1" si="175"/>
        <v>49.86423000000002</v>
      </c>
      <c r="U440" s="311">
        <f t="shared" ca="1" si="176"/>
        <v>0</v>
      </c>
      <c r="V440" s="306">
        <f t="shared" ca="1" si="177"/>
        <v>1.2260819155383016</v>
      </c>
      <c r="W440" s="304">
        <f t="shared" ca="1" si="178"/>
        <v>43.614480619154207</v>
      </c>
      <c r="Y440" s="314" t="str">
        <f t="shared" ca="1" si="196"/>
        <v/>
      </c>
      <c r="Z440" s="315" t="str">
        <f t="shared" ca="1" si="197"/>
        <v/>
      </c>
      <c r="AA440" s="316" t="str">
        <f t="shared" ca="1" si="198"/>
        <v/>
      </c>
      <c r="AC440" s="310" t="e">
        <f t="shared" ca="1" si="199"/>
        <v>#N/A</v>
      </c>
      <c r="AD440" s="323" t="e">
        <f t="shared" ca="1" si="200"/>
        <v>#N/A</v>
      </c>
      <c r="AE440" s="324" t="e">
        <f t="shared" ca="1" si="179"/>
        <v>#N/A</v>
      </c>
      <c r="AG440" s="306">
        <f t="shared" ca="1" si="201"/>
        <v>1.2199009009319415</v>
      </c>
      <c r="AH440" s="304">
        <f t="shared" ca="1" si="202"/>
        <v>-8.5804318037926173</v>
      </c>
    </row>
    <row r="441" spans="1:34" x14ac:dyDescent="0.2">
      <c r="A441" s="347">
        <f t="shared" ca="1" si="180"/>
        <v>1E-4</v>
      </c>
      <c r="B441" s="304">
        <f t="shared" ca="1" si="181"/>
        <v>34.305000000000362</v>
      </c>
      <c r="D441" s="306">
        <f t="shared" ca="1" si="182"/>
        <v>-0.38083127477703599</v>
      </c>
      <c r="E441" s="307">
        <f t="shared" ca="1" si="183"/>
        <v>-1.2379950077780446</v>
      </c>
      <c r="F441" s="304">
        <f t="shared" ca="1" si="184"/>
        <v>1.2952467329168074</v>
      </c>
      <c r="G441" s="306">
        <f t="shared" ca="1" si="185"/>
        <v>4.7771891683665393</v>
      </c>
      <c r="H441" s="307">
        <f t="shared" ca="1" si="186"/>
        <v>-107.52914927872541</v>
      </c>
      <c r="I441" s="304">
        <f t="shared" ca="1" si="187"/>
        <v>107.63521487392856</v>
      </c>
      <c r="J441" s="306">
        <f t="shared" ca="1" si="188"/>
        <v>386.39683720709877</v>
      </c>
      <c r="K441" s="307">
        <f t="shared" ca="1" si="189"/>
        <v>-8.8388180292274541</v>
      </c>
      <c r="L441" s="304">
        <f t="shared" ca="1" si="174"/>
        <v>386.49791785700859</v>
      </c>
      <c r="M441" s="306">
        <f t="shared" ca="1" si="190"/>
        <v>-1.5263985990848736</v>
      </c>
      <c r="N441" s="304">
        <f t="shared" ca="1" si="191"/>
        <v>-87.456197582244656</v>
      </c>
      <c r="P441" s="310">
        <f t="shared" ca="1" si="192"/>
        <v>23</v>
      </c>
      <c r="Q441" s="304">
        <f t="shared" ca="1" si="193"/>
        <v>0</v>
      </c>
      <c r="R441" s="306">
        <f t="shared" ca="1" si="194"/>
        <v>0</v>
      </c>
      <c r="S441" s="307">
        <f t="shared" ca="1" si="195"/>
        <v>5.083000000000002</v>
      </c>
      <c r="T441" s="304">
        <f t="shared" ca="1" si="175"/>
        <v>49.86423000000002</v>
      </c>
      <c r="U441" s="311">
        <f t="shared" ca="1" si="176"/>
        <v>0</v>
      </c>
      <c r="V441" s="306">
        <f t="shared" ca="1" si="177"/>
        <v>1.2260832339339616</v>
      </c>
      <c r="W441" s="304">
        <f t="shared" ca="1" si="178"/>
        <v>43.61462637774995</v>
      </c>
      <c r="Y441" s="314" t="str">
        <f t="shared" ca="1" si="196"/>
        <v/>
      </c>
      <c r="Z441" s="315" t="str">
        <f t="shared" ca="1" si="197"/>
        <v/>
      </c>
      <c r="AA441" s="316" t="str">
        <f t="shared" ca="1" si="198"/>
        <v/>
      </c>
      <c r="AC441" s="310" t="e">
        <f t="shared" ca="1" si="199"/>
        <v>#N/A</v>
      </c>
      <c r="AD441" s="323" t="e">
        <f t="shared" ca="1" si="200"/>
        <v>#N/A</v>
      </c>
      <c r="AE441" s="324" t="e">
        <f t="shared" ca="1" si="179"/>
        <v>#N/A</v>
      </c>
      <c r="AG441" s="306">
        <f t="shared" ca="1" si="201"/>
        <v>1.2198724009897823</v>
      </c>
      <c r="AH441" s="304">
        <f t="shared" ca="1" si="202"/>
        <v>-8.5804604798650779</v>
      </c>
    </row>
    <row r="442" spans="1:34" x14ac:dyDescent="0.2">
      <c r="A442" s="347">
        <f t="shared" ca="1" si="180"/>
        <v>1E-4</v>
      </c>
      <c r="B442" s="304">
        <f t="shared" ca="1" si="181"/>
        <v>34.305100000000365</v>
      </c>
      <c r="D442" s="306">
        <f t="shared" ca="1" si="182"/>
        <v>-0.38082907997420434</v>
      </c>
      <c r="E442" s="307">
        <f t="shared" ca="1" si="183"/>
        <v>-1.2379662062811168</v>
      </c>
      <c r="F442" s="304">
        <f t="shared" ca="1" si="184"/>
        <v>1.2952185591814454</v>
      </c>
      <c r="G442" s="306">
        <f t="shared" ca="1" si="185"/>
        <v>4.7771510854585415</v>
      </c>
      <c r="H442" s="307">
        <f t="shared" ca="1" si="186"/>
        <v>-107.52927307534604</v>
      </c>
      <c r="I442" s="304">
        <f t="shared" ca="1" si="187"/>
        <v>107.63533685832751</v>
      </c>
      <c r="J442" s="306">
        <f t="shared" ca="1" si="188"/>
        <v>386.39683720709877</v>
      </c>
      <c r="K442" s="307">
        <f t="shared" ca="1" si="189"/>
        <v>-8.8495709503451572</v>
      </c>
      <c r="L442" s="304">
        <f t="shared" ca="1" si="174"/>
        <v>386.49816391498467</v>
      </c>
      <c r="M442" s="306">
        <f t="shared" ca="1" si="190"/>
        <v>-1.5263990035976005</v>
      </c>
      <c r="N442" s="304">
        <f t="shared" ca="1" si="191"/>
        <v>-87.456220759116675</v>
      </c>
      <c r="P442" s="310">
        <f t="shared" ca="1" si="192"/>
        <v>23</v>
      </c>
      <c r="Q442" s="304">
        <f t="shared" ca="1" si="193"/>
        <v>0</v>
      </c>
      <c r="R442" s="306">
        <f t="shared" ca="1" si="194"/>
        <v>0</v>
      </c>
      <c r="S442" s="307">
        <f t="shared" ca="1" si="195"/>
        <v>5.083000000000002</v>
      </c>
      <c r="T442" s="304">
        <f t="shared" ca="1" si="175"/>
        <v>49.86423000000002</v>
      </c>
      <c r="U442" s="311">
        <f t="shared" ca="1" si="176"/>
        <v>0</v>
      </c>
      <c r="V442" s="306">
        <f t="shared" ca="1" si="177"/>
        <v>1.2260845523325581</v>
      </c>
      <c r="W442" s="304">
        <f t="shared" ca="1" si="178"/>
        <v>43.614772134465134</v>
      </c>
      <c r="Y442" s="314" t="str">
        <f t="shared" ca="1" si="196"/>
        <v/>
      </c>
      <c r="Z442" s="315" t="str">
        <f t="shared" ca="1" si="197"/>
        <v/>
      </c>
      <c r="AA442" s="316" t="str">
        <f t="shared" ca="1" si="198"/>
        <v/>
      </c>
      <c r="AC442" s="310" t="e">
        <f t="shared" ca="1" si="199"/>
        <v>#N/A</v>
      </c>
      <c r="AD442" s="323" t="e">
        <f t="shared" ca="1" si="200"/>
        <v>#N/A</v>
      </c>
      <c r="AE442" s="324" t="e">
        <f t="shared" ca="1" si="179"/>
        <v>#N/A</v>
      </c>
      <c r="AG442" s="306">
        <f t="shared" ca="1" si="201"/>
        <v>1.2198439014141904</v>
      </c>
      <c r="AH442" s="304">
        <f t="shared" ca="1" si="202"/>
        <v>-8.5804891555675642</v>
      </c>
    </row>
    <row r="443" spans="1:34" x14ac:dyDescent="0.2">
      <c r="A443" s="347">
        <f t="shared" ca="1" si="180"/>
        <v>1E-4</v>
      </c>
      <c r="B443" s="304">
        <f t="shared" ca="1" si="181"/>
        <v>34.305200000000369</v>
      </c>
      <c r="D443" s="306">
        <f t="shared" ca="1" si="182"/>
        <v>-0.3808268851672133</v>
      </c>
      <c r="E443" s="307">
        <f t="shared" ca="1" si="183"/>
        <v>-1.2379374051557424</v>
      </c>
      <c r="F443" s="304">
        <f t="shared" ca="1" si="184"/>
        <v>1.2951903858313243</v>
      </c>
      <c r="G443" s="306">
        <f t="shared" ca="1" si="185"/>
        <v>4.777113002770025</v>
      </c>
      <c r="H443" s="307">
        <f t="shared" ca="1" si="186"/>
        <v>-107.52939686908655</v>
      </c>
      <c r="I443" s="304">
        <f t="shared" ca="1" si="187"/>
        <v>107.63545883987653</v>
      </c>
      <c r="J443" s="306">
        <f t="shared" ca="1" si="188"/>
        <v>386.39683720709877</v>
      </c>
      <c r="K443" s="307">
        <f t="shared" ca="1" si="189"/>
        <v>-8.8603238838423781</v>
      </c>
      <c r="L443" s="304">
        <f t="shared" ca="1" si="174"/>
        <v>386.49841027224909</v>
      </c>
      <c r="M443" s="306">
        <f t="shared" ca="1" si="190"/>
        <v>-1.5263994081061856</v>
      </c>
      <c r="N443" s="304">
        <f t="shared" ca="1" si="191"/>
        <v>-87.456243935751374</v>
      </c>
      <c r="P443" s="310">
        <f t="shared" ca="1" si="192"/>
        <v>23</v>
      </c>
      <c r="Q443" s="304">
        <f t="shared" ca="1" si="193"/>
        <v>0</v>
      </c>
      <c r="R443" s="306">
        <f t="shared" ca="1" si="194"/>
        <v>0</v>
      </c>
      <c r="S443" s="307">
        <f t="shared" ca="1" si="195"/>
        <v>5.083000000000002</v>
      </c>
      <c r="T443" s="304">
        <f t="shared" ca="1" si="175"/>
        <v>49.86423000000002</v>
      </c>
      <c r="U443" s="311">
        <f t="shared" ca="1" si="176"/>
        <v>0</v>
      </c>
      <c r="V443" s="306">
        <f t="shared" ca="1" si="177"/>
        <v>1.2260858707340909</v>
      </c>
      <c r="W443" s="304">
        <f t="shared" ca="1" si="178"/>
        <v>43.61491788929979</v>
      </c>
      <c r="Y443" s="314" t="str">
        <f t="shared" ca="1" si="196"/>
        <v/>
      </c>
      <c r="Z443" s="315" t="str">
        <f t="shared" ca="1" si="197"/>
        <v/>
      </c>
      <c r="AA443" s="316" t="str">
        <f t="shared" ca="1" si="198"/>
        <v/>
      </c>
      <c r="AC443" s="310" t="e">
        <f t="shared" ca="1" si="199"/>
        <v>#N/A</v>
      </c>
      <c r="AD443" s="323" t="e">
        <f t="shared" ca="1" si="200"/>
        <v>#N/A</v>
      </c>
      <c r="AE443" s="324" t="e">
        <f t="shared" ca="1" si="179"/>
        <v>#N/A</v>
      </c>
      <c r="AG443" s="306">
        <f t="shared" ca="1" si="201"/>
        <v>1.2198154022051604</v>
      </c>
      <c r="AH443" s="304">
        <f t="shared" ca="1" si="202"/>
        <v>-8.5805178309000816</v>
      </c>
    </row>
    <row r="444" spans="1:34" x14ac:dyDescent="0.2">
      <c r="A444" s="347">
        <f t="shared" ca="1" si="180"/>
        <v>1E-4</v>
      </c>
      <c r="B444" s="304">
        <f t="shared" ca="1" si="181"/>
        <v>34.305300000000372</v>
      </c>
      <c r="D444" s="306">
        <f t="shared" ca="1" si="182"/>
        <v>-0.38082469035606775</v>
      </c>
      <c r="E444" s="307">
        <f t="shared" ca="1" si="183"/>
        <v>-1.2379086044019179</v>
      </c>
      <c r="F444" s="304">
        <f t="shared" ca="1" si="184"/>
        <v>1.295162212866442</v>
      </c>
      <c r="G444" s="306">
        <f t="shared" ca="1" si="185"/>
        <v>4.777074920300989</v>
      </c>
      <c r="H444" s="307">
        <f t="shared" ca="1" si="186"/>
        <v>-107.529520659947</v>
      </c>
      <c r="I444" s="304">
        <f t="shared" ca="1" si="187"/>
        <v>107.63558081857568</v>
      </c>
      <c r="J444" s="306">
        <f t="shared" ca="1" si="188"/>
        <v>386.39683720709877</v>
      </c>
      <c r="K444" s="307">
        <f t="shared" ca="1" si="189"/>
        <v>-8.8710768297188292</v>
      </c>
      <c r="L444" s="304">
        <f t="shared" ca="1" si="174"/>
        <v>386.49865692880223</v>
      </c>
      <c r="M444" s="306">
        <f t="shared" ca="1" si="190"/>
        <v>-1.5263998126106291</v>
      </c>
      <c r="N444" s="304">
        <f t="shared" ca="1" si="191"/>
        <v>-87.45626711214878</v>
      </c>
      <c r="P444" s="310">
        <f t="shared" ca="1" si="192"/>
        <v>23</v>
      </c>
      <c r="Q444" s="304">
        <f t="shared" ca="1" si="193"/>
        <v>0</v>
      </c>
      <c r="R444" s="306">
        <f t="shared" ca="1" si="194"/>
        <v>0</v>
      </c>
      <c r="S444" s="307">
        <f t="shared" ca="1" si="195"/>
        <v>5.083000000000002</v>
      </c>
      <c r="T444" s="304">
        <f t="shared" ca="1" si="175"/>
        <v>49.86423000000002</v>
      </c>
      <c r="U444" s="311">
        <f t="shared" ca="1" si="176"/>
        <v>0</v>
      </c>
      <c r="V444" s="306">
        <f t="shared" ca="1" si="177"/>
        <v>1.2260871891385596</v>
      </c>
      <c r="W444" s="304">
        <f t="shared" ca="1" si="178"/>
        <v>43.615063642253901</v>
      </c>
      <c r="Y444" s="314" t="str">
        <f t="shared" ca="1" si="196"/>
        <v/>
      </c>
      <c r="Z444" s="315" t="str">
        <f t="shared" ca="1" si="197"/>
        <v/>
      </c>
      <c r="AA444" s="316" t="str">
        <f t="shared" ca="1" si="198"/>
        <v/>
      </c>
      <c r="AC444" s="310" t="e">
        <f t="shared" ca="1" si="199"/>
        <v>#N/A</v>
      </c>
      <c r="AD444" s="323" t="e">
        <f t="shared" ca="1" si="200"/>
        <v>#N/A</v>
      </c>
      <c r="AE444" s="324" t="e">
        <f t="shared" ca="1" si="179"/>
        <v>#N/A</v>
      </c>
      <c r="AG444" s="306">
        <f t="shared" ca="1" si="201"/>
        <v>1.2197869033626869</v>
      </c>
      <c r="AH444" s="304">
        <f t="shared" ca="1" si="202"/>
        <v>-8.5805465058626353</v>
      </c>
    </row>
    <row r="445" spans="1:34" x14ac:dyDescent="0.2">
      <c r="A445" s="347">
        <f t="shared" ca="1" si="180"/>
        <v>1E-4</v>
      </c>
      <c r="B445" s="304">
        <f t="shared" ca="1" si="181"/>
        <v>34.305400000000375</v>
      </c>
      <c r="D445" s="306">
        <f t="shared" ca="1" si="182"/>
        <v>-0.38082249554076636</v>
      </c>
      <c r="E445" s="307">
        <f t="shared" ca="1" si="183"/>
        <v>-1.2378798040196486</v>
      </c>
      <c r="F445" s="304">
        <f t="shared" ca="1" si="184"/>
        <v>1.2951340402868039</v>
      </c>
      <c r="G445" s="306">
        <f t="shared" ca="1" si="185"/>
        <v>4.7770368380514352</v>
      </c>
      <c r="H445" s="307">
        <f t="shared" ca="1" si="186"/>
        <v>-107.5296444479274</v>
      </c>
      <c r="I445" s="304">
        <f t="shared" ca="1" si="187"/>
        <v>107.63570279442497</v>
      </c>
      <c r="J445" s="306">
        <f t="shared" ca="1" si="188"/>
        <v>386.39683720709877</v>
      </c>
      <c r="K445" s="307">
        <f t="shared" ca="1" si="189"/>
        <v>-8.8818297879742225</v>
      </c>
      <c r="L445" s="304">
        <f t="shared" ca="1" si="174"/>
        <v>386.49890388464456</v>
      </c>
      <c r="M445" s="306">
        <f t="shared" ca="1" si="190"/>
        <v>-1.5264002171109312</v>
      </c>
      <c r="N445" s="304">
        <f t="shared" ca="1" si="191"/>
        <v>-87.456290288308907</v>
      </c>
      <c r="P445" s="310">
        <f t="shared" ca="1" si="192"/>
        <v>23</v>
      </c>
      <c r="Q445" s="304">
        <f t="shared" ca="1" si="193"/>
        <v>0</v>
      </c>
      <c r="R445" s="306">
        <f t="shared" ca="1" si="194"/>
        <v>0</v>
      </c>
      <c r="S445" s="307">
        <f t="shared" ca="1" si="195"/>
        <v>5.083000000000002</v>
      </c>
      <c r="T445" s="304">
        <f t="shared" ca="1" si="175"/>
        <v>49.86423000000002</v>
      </c>
      <c r="U445" s="311">
        <f t="shared" ca="1" si="176"/>
        <v>0</v>
      </c>
      <c r="V445" s="306">
        <f t="shared" ca="1" si="177"/>
        <v>1.226088507545964</v>
      </c>
      <c r="W445" s="304">
        <f t="shared" ca="1" si="178"/>
        <v>43.615209393327483</v>
      </c>
      <c r="Y445" s="314" t="str">
        <f t="shared" ca="1" si="196"/>
        <v/>
      </c>
      <c r="Z445" s="315" t="str">
        <f t="shared" ca="1" si="197"/>
        <v/>
      </c>
      <c r="AA445" s="316" t="str">
        <f t="shared" ca="1" si="198"/>
        <v/>
      </c>
      <c r="AC445" s="310" t="e">
        <f t="shared" ca="1" si="199"/>
        <v>#N/A</v>
      </c>
      <c r="AD445" s="323" t="e">
        <f t="shared" ca="1" si="200"/>
        <v>#N/A</v>
      </c>
      <c r="AE445" s="324" t="e">
        <f t="shared" ca="1" si="179"/>
        <v>#N/A</v>
      </c>
      <c r="AG445" s="306">
        <f t="shared" ca="1" si="201"/>
        <v>1.2197584048867771</v>
      </c>
      <c r="AH445" s="304">
        <f t="shared" ca="1" si="202"/>
        <v>-8.5805751804552202</v>
      </c>
    </row>
    <row r="446" spans="1:34" x14ac:dyDescent="0.2">
      <c r="A446" s="347">
        <f t="shared" ca="1" si="180"/>
        <v>1E-4</v>
      </c>
      <c r="B446" s="304">
        <f t="shared" ca="1" si="181"/>
        <v>34.305500000000379</v>
      </c>
      <c r="D446" s="306">
        <f t="shared" ca="1" si="182"/>
        <v>-0.38082030072130829</v>
      </c>
      <c r="E446" s="307">
        <f t="shared" ca="1" si="183"/>
        <v>-1.2378510040089274</v>
      </c>
      <c r="F446" s="304">
        <f t="shared" ca="1" si="184"/>
        <v>1.2951058680924032</v>
      </c>
      <c r="G446" s="306">
        <f t="shared" ca="1" si="185"/>
        <v>4.7769987560213627</v>
      </c>
      <c r="H446" s="307">
        <f t="shared" ca="1" si="186"/>
        <v>-107.5297682330278</v>
      </c>
      <c r="I446" s="304">
        <f t="shared" ca="1" si="187"/>
        <v>107.63582476742445</v>
      </c>
      <c r="J446" s="306">
        <f t="shared" ca="1" si="188"/>
        <v>386.39683720709877</v>
      </c>
      <c r="K446" s="307">
        <f t="shared" ca="1" si="189"/>
        <v>-8.8925827586082704</v>
      </c>
      <c r="L446" s="304">
        <f t="shared" ca="1" si="174"/>
        <v>386.49915113977659</v>
      </c>
      <c r="M446" s="306">
        <f t="shared" ca="1" si="190"/>
        <v>-1.526400621607092</v>
      </c>
      <c r="N446" s="304">
        <f t="shared" ca="1" si="191"/>
        <v>-87.456313464231741</v>
      </c>
      <c r="P446" s="310">
        <f t="shared" ca="1" si="192"/>
        <v>23</v>
      </c>
      <c r="Q446" s="304">
        <f t="shared" ca="1" si="193"/>
        <v>0</v>
      </c>
      <c r="R446" s="306">
        <f t="shared" ca="1" si="194"/>
        <v>0</v>
      </c>
      <c r="S446" s="307">
        <f t="shared" ca="1" si="195"/>
        <v>5.083000000000002</v>
      </c>
      <c r="T446" s="304">
        <f t="shared" ca="1" si="175"/>
        <v>49.86423000000002</v>
      </c>
      <c r="U446" s="311">
        <f t="shared" ca="1" si="176"/>
        <v>0</v>
      </c>
      <c r="V446" s="306">
        <f t="shared" ca="1" si="177"/>
        <v>1.2260898259563051</v>
      </c>
      <c r="W446" s="304">
        <f t="shared" ca="1" si="178"/>
        <v>43.615355142520578</v>
      </c>
      <c r="Y446" s="314" t="str">
        <f t="shared" ca="1" si="196"/>
        <v/>
      </c>
      <c r="Z446" s="315" t="str">
        <f t="shared" ca="1" si="197"/>
        <v/>
      </c>
      <c r="AA446" s="316" t="str">
        <f t="shared" ca="1" si="198"/>
        <v/>
      </c>
      <c r="AC446" s="310" t="e">
        <f t="shared" ca="1" si="199"/>
        <v>#N/A</v>
      </c>
      <c r="AD446" s="323" t="e">
        <f t="shared" ca="1" si="200"/>
        <v>#N/A</v>
      </c>
      <c r="AE446" s="324" t="e">
        <f t="shared" ca="1" si="179"/>
        <v>#N/A</v>
      </c>
      <c r="AG446" s="306">
        <f t="shared" ca="1" si="201"/>
        <v>1.2197299067774239</v>
      </c>
      <c r="AH446" s="304">
        <f t="shared" ca="1" si="202"/>
        <v>-8.5806038546778414</v>
      </c>
    </row>
    <row r="447" spans="1:34" x14ac:dyDescent="0.2">
      <c r="A447" s="347">
        <f t="shared" ca="1" si="180"/>
        <v>1E-4</v>
      </c>
      <c r="B447" s="304">
        <f t="shared" ca="1" si="181"/>
        <v>34.305600000000382</v>
      </c>
      <c r="D447" s="306">
        <f t="shared" ca="1" si="182"/>
        <v>-0.3808181058976946</v>
      </c>
      <c r="E447" s="307">
        <f t="shared" ca="1" si="183"/>
        <v>-1.2378222043697491</v>
      </c>
      <c r="F447" s="304">
        <f t="shared" ca="1" si="184"/>
        <v>1.2950776962832355</v>
      </c>
      <c r="G447" s="306">
        <f t="shared" ca="1" si="185"/>
        <v>4.7769606742107733</v>
      </c>
      <c r="H447" s="307">
        <f t="shared" ca="1" si="186"/>
        <v>-107.52989201524824</v>
      </c>
      <c r="I447" s="304">
        <f t="shared" ca="1" si="187"/>
        <v>107.63594673757416</v>
      </c>
      <c r="J447" s="306">
        <f t="shared" ca="1" si="188"/>
        <v>386.39683720709877</v>
      </c>
      <c r="K447" s="307">
        <f t="shared" ca="1" si="189"/>
        <v>-8.9033357416206851</v>
      </c>
      <c r="L447" s="304">
        <f t="shared" ca="1" si="174"/>
        <v>386.4993986941987</v>
      </c>
      <c r="M447" s="306">
        <f t="shared" ca="1" si="190"/>
        <v>-1.5264010260991114</v>
      </c>
      <c r="N447" s="304">
        <f t="shared" ca="1" si="191"/>
        <v>-87.456336639917311</v>
      </c>
      <c r="P447" s="310">
        <f t="shared" ca="1" si="192"/>
        <v>23</v>
      </c>
      <c r="Q447" s="304">
        <f t="shared" ca="1" si="193"/>
        <v>0</v>
      </c>
      <c r="R447" s="306">
        <f t="shared" ca="1" si="194"/>
        <v>0</v>
      </c>
      <c r="S447" s="307">
        <f t="shared" ca="1" si="195"/>
        <v>5.083000000000002</v>
      </c>
      <c r="T447" s="304">
        <f t="shared" ca="1" si="175"/>
        <v>49.86423000000002</v>
      </c>
      <c r="U447" s="311">
        <f t="shared" ca="1" si="176"/>
        <v>0</v>
      </c>
      <c r="V447" s="306">
        <f t="shared" ca="1" si="177"/>
        <v>1.2260911443695817</v>
      </c>
      <c r="W447" s="304">
        <f t="shared" ca="1" si="178"/>
        <v>43.615500889833172</v>
      </c>
      <c r="Y447" s="314" t="str">
        <f t="shared" ca="1" si="196"/>
        <v/>
      </c>
      <c r="Z447" s="315" t="str">
        <f t="shared" ca="1" si="197"/>
        <v/>
      </c>
      <c r="AA447" s="316" t="str">
        <f t="shared" ca="1" si="198"/>
        <v/>
      </c>
      <c r="AC447" s="310" t="e">
        <f t="shared" ca="1" si="199"/>
        <v>#N/A</v>
      </c>
      <c r="AD447" s="323" t="e">
        <f t="shared" ca="1" si="200"/>
        <v>#N/A</v>
      </c>
      <c r="AE447" s="324" t="e">
        <f t="shared" ca="1" si="179"/>
        <v>#N/A</v>
      </c>
      <c r="AG447" s="306">
        <f t="shared" ca="1" si="201"/>
        <v>1.2197014090346201</v>
      </c>
      <c r="AH447" s="304">
        <f t="shared" ca="1" si="202"/>
        <v>-8.5806325285305061</v>
      </c>
    </row>
    <row r="448" spans="1:34" x14ac:dyDescent="0.2">
      <c r="A448" s="347">
        <f t="shared" ca="1" si="180"/>
        <v>1E-4</v>
      </c>
      <c r="B448" s="304">
        <f t="shared" ca="1" si="181"/>
        <v>34.305700000000385</v>
      </c>
      <c r="D448" s="306">
        <f t="shared" ca="1" si="182"/>
        <v>-0.38081591106992613</v>
      </c>
      <c r="E448" s="307">
        <f t="shared" ca="1" si="183"/>
        <v>-1.2377934051021153</v>
      </c>
      <c r="F448" s="304">
        <f t="shared" ca="1" si="184"/>
        <v>1.2950495248593032</v>
      </c>
      <c r="G448" s="306">
        <f t="shared" ca="1" si="185"/>
        <v>4.7769225926196661</v>
      </c>
      <c r="H448" s="307">
        <f t="shared" ca="1" si="186"/>
        <v>-107.53001579458875</v>
      </c>
      <c r="I448" s="304">
        <f t="shared" ca="1" si="187"/>
        <v>107.63606870487413</v>
      </c>
      <c r="J448" s="306">
        <f t="shared" ca="1" si="188"/>
        <v>386.39683720709877</v>
      </c>
      <c r="K448" s="307">
        <f t="shared" ca="1" si="189"/>
        <v>-8.914088737011177</v>
      </c>
      <c r="L448" s="304">
        <f t="shared" ca="1" si="174"/>
        <v>386.49964654791148</v>
      </c>
      <c r="M448" s="306">
        <f t="shared" ca="1" si="190"/>
        <v>-1.5264014305869897</v>
      </c>
      <c r="N448" s="304">
        <f t="shared" ca="1" si="191"/>
        <v>-87.456359815365602</v>
      </c>
      <c r="P448" s="310">
        <f t="shared" ca="1" si="192"/>
        <v>23</v>
      </c>
      <c r="Q448" s="304">
        <f t="shared" ca="1" si="193"/>
        <v>0</v>
      </c>
      <c r="R448" s="306">
        <f t="shared" ca="1" si="194"/>
        <v>0</v>
      </c>
      <c r="S448" s="307">
        <f t="shared" ca="1" si="195"/>
        <v>5.083000000000002</v>
      </c>
      <c r="T448" s="304">
        <f t="shared" ca="1" si="175"/>
        <v>49.86423000000002</v>
      </c>
      <c r="U448" s="311">
        <f t="shared" ca="1" si="176"/>
        <v>0</v>
      </c>
      <c r="V448" s="306">
        <f t="shared" ca="1" si="177"/>
        <v>1.226092462785795</v>
      </c>
      <c r="W448" s="304">
        <f t="shared" ca="1" si="178"/>
        <v>43.615646635265328</v>
      </c>
      <c r="Y448" s="314" t="str">
        <f t="shared" ca="1" si="196"/>
        <v/>
      </c>
      <c r="Z448" s="315" t="str">
        <f t="shared" ca="1" si="197"/>
        <v/>
      </c>
      <c r="AA448" s="316" t="str">
        <f t="shared" ca="1" si="198"/>
        <v/>
      </c>
      <c r="AC448" s="310" t="e">
        <f t="shared" ca="1" si="199"/>
        <v>#N/A</v>
      </c>
      <c r="AD448" s="323" t="e">
        <f t="shared" ca="1" si="200"/>
        <v>#N/A</v>
      </c>
      <c r="AE448" s="324" t="e">
        <f t="shared" ca="1" si="179"/>
        <v>#N/A</v>
      </c>
      <c r="AG448" s="306">
        <f t="shared" ca="1" si="201"/>
        <v>1.2196729116583658</v>
      </c>
      <c r="AH448" s="304">
        <f t="shared" ca="1" si="202"/>
        <v>-8.5806612020132125</v>
      </c>
    </row>
    <row r="449" spans="1:34" x14ac:dyDescent="0.2">
      <c r="A449" s="347">
        <f t="shared" ca="1" si="180"/>
        <v>1E-4</v>
      </c>
      <c r="B449" s="304">
        <f t="shared" ca="1" si="181"/>
        <v>34.305800000000389</v>
      </c>
      <c r="D449" s="306">
        <f t="shared" ca="1" si="182"/>
        <v>-0.38081371623800214</v>
      </c>
      <c r="E449" s="307">
        <f t="shared" ca="1" si="183"/>
        <v>-1.2377646062060137</v>
      </c>
      <c r="F449" s="304">
        <f t="shared" ca="1" si="184"/>
        <v>1.2950213538205946</v>
      </c>
      <c r="G449" s="306">
        <f t="shared" ca="1" si="185"/>
        <v>4.776884511248042</v>
      </c>
      <c r="H449" s="307">
        <f t="shared" ca="1" si="186"/>
        <v>-107.53013957104938</v>
      </c>
      <c r="I449" s="304">
        <f t="shared" ca="1" si="187"/>
        <v>107.63619066932442</v>
      </c>
      <c r="J449" s="306">
        <f t="shared" ca="1" si="188"/>
        <v>386.39683720709877</v>
      </c>
      <c r="K449" s="307">
        <f t="shared" ca="1" si="189"/>
        <v>-8.9248417447794584</v>
      </c>
      <c r="L449" s="304">
        <f t="shared" ca="1" si="174"/>
        <v>386.49989470091521</v>
      </c>
      <c r="M449" s="306">
        <f t="shared" ca="1" si="190"/>
        <v>-1.5264018350707267</v>
      </c>
      <c r="N449" s="304">
        <f t="shared" ca="1" si="191"/>
        <v>-87.4563829905766</v>
      </c>
      <c r="P449" s="310">
        <f t="shared" ca="1" si="192"/>
        <v>23</v>
      </c>
      <c r="Q449" s="304">
        <f t="shared" ca="1" si="193"/>
        <v>0</v>
      </c>
      <c r="R449" s="306">
        <f t="shared" ca="1" si="194"/>
        <v>0</v>
      </c>
      <c r="S449" s="307">
        <f t="shared" ca="1" si="195"/>
        <v>5.083000000000002</v>
      </c>
      <c r="T449" s="304">
        <f t="shared" ca="1" si="175"/>
        <v>49.86423000000002</v>
      </c>
      <c r="U449" s="311">
        <f t="shared" ca="1" si="176"/>
        <v>0</v>
      </c>
      <c r="V449" s="306">
        <f t="shared" ca="1" si="177"/>
        <v>1.2260937812049433</v>
      </c>
      <c r="W449" s="304">
        <f t="shared" ca="1" si="178"/>
        <v>43.615792378817005</v>
      </c>
      <c r="Y449" s="314" t="str">
        <f t="shared" ca="1" si="196"/>
        <v/>
      </c>
      <c r="Z449" s="315" t="str">
        <f t="shared" ca="1" si="197"/>
        <v/>
      </c>
      <c r="AA449" s="316" t="str">
        <f t="shared" ca="1" si="198"/>
        <v/>
      </c>
      <c r="AC449" s="310" t="e">
        <f t="shared" ca="1" si="199"/>
        <v>#N/A</v>
      </c>
      <c r="AD449" s="323" t="e">
        <f t="shared" ca="1" si="200"/>
        <v>#N/A</v>
      </c>
      <c r="AE449" s="324" t="e">
        <f t="shared" ca="1" si="179"/>
        <v>#N/A</v>
      </c>
      <c r="AG449" s="306">
        <f t="shared" ca="1" si="201"/>
        <v>1.2196444146486556</v>
      </c>
      <c r="AH449" s="304">
        <f t="shared" ca="1" si="202"/>
        <v>-8.5806898751259713</v>
      </c>
    </row>
    <row r="450" spans="1:34" x14ac:dyDescent="0.2">
      <c r="A450" s="347">
        <f t="shared" ca="1" si="180"/>
        <v>1E-4</v>
      </c>
      <c r="B450" s="304">
        <f t="shared" ca="1" si="181"/>
        <v>34.305900000000392</v>
      </c>
      <c r="D450" s="306">
        <f t="shared" ca="1" si="182"/>
        <v>-0.38081152140192509</v>
      </c>
      <c r="E450" s="307">
        <f t="shared" ca="1" si="183"/>
        <v>-1.2377358076814513</v>
      </c>
      <c r="F450" s="304">
        <f t="shared" ca="1" si="184"/>
        <v>1.2949931831671175</v>
      </c>
      <c r="G450" s="306">
        <f t="shared" ca="1" si="185"/>
        <v>4.7768464300959019</v>
      </c>
      <c r="H450" s="307">
        <f t="shared" ca="1" si="186"/>
        <v>-107.53026334463014</v>
      </c>
      <c r="I450" s="304">
        <f t="shared" ca="1" si="187"/>
        <v>107.63631263092502</v>
      </c>
      <c r="J450" s="306">
        <f t="shared" ca="1" si="188"/>
        <v>386.39683720709877</v>
      </c>
      <c r="K450" s="307">
        <f t="shared" ca="1" si="189"/>
        <v>-8.9355947649252432</v>
      </c>
      <c r="L450" s="304">
        <f t="shared" ca="1" si="174"/>
        <v>386.50014315321039</v>
      </c>
      <c r="M450" s="306">
        <f t="shared" ca="1" si="190"/>
        <v>-1.5264022395503225</v>
      </c>
      <c r="N450" s="304">
        <f t="shared" ca="1" si="191"/>
        <v>-87.456406165550348</v>
      </c>
      <c r="P450" s="310">
        <f t="shared" ca="1" si="192"/>
        <v>23</v>
      </c>
      <c r="Q450" s="304">
        <f t="shared" ca="1" si="193"/>
        <v>0</v>
      </c>
      <c r="R450" s="306">
        <f t="shared" ca="1" si="194"/>
        <v>0</v>
      </c>
      <c r="S450" s="307">
        <f t="shared" ca="1" si="195"/>
        <v>5.083000000000002</v>
      </c>
      <c r="T450" s="304">
        <f t="shared" ca="1" si="175"/>
        <v>49.86423000000002</v>
      </c>
      <c r="U450" s="311">
        <f t="shared" ca="1" si="176"/>
        <v>0</v>
      </c>
      <c r="V450" s="306">
        <f t="shared" ca="1" si="177"/>
        <v>1.2260950996270279</v>
      </c>
      <c r="W450" s="304">
        <f t="shared" ca="1" si="178"/>
        <v>43.615938120488224</v>
      </c>
      <c r="Y450" s="314" t="str">
        <f t="shared" ca="1" si="196"/>
        <v/>
      </c>
      <c r="Z450" s="315" t="str">
        <f t="shared" ca="1" si="197"/>
        <v/>
      </c>
      <c r="AA450" s="316" t="str">
        <f t="shared" ca="1" si="198"/>
        <v/>
      </c>
      <c r="AC450" s="310" t="e">
        <f t="shared" ca="1" si="199"/>
        <v>#N/A</v>
      </c>
      <c r="AD450" s="323" t="e">
        <f t="shared" ca="1" si="200"/>
        <v>#N/A</v>
      </c>
      <c r="AE450" s="324" t="e">
        <f t="shared" ca="1" si="179"/>
        <v>#N/A</v>
      </c>
      <c r="AG450" s="306">
        <f t="shared" ca="1" si="201"/>
        <v>1.2196159180054931</v>
      </c>
      <c r="AH450" s="304">
        <f t="shared" ca="1" si="202"/>
        <v>-8.5807185478687753</v>
      </c>
    </row>
    <row r="451" spans="1:34" x14ac:dyDescent="0.2">
      <c r="A451" s="347">
        <f t="shared" ca="1" si="180"/>
        <v>1E-4</v>
      </c>
      <c r="B451" s="304">
        <f t="shared" ca="1" si="181"/>
        <v>34.306000000000395</v>
      </c>
      <c r="D451" s="306">
        <f t="shared" ca="1" si="182"/>
        <v>-0.38080932656169408</v>
      </c>
      <c r="E451" s="307">
        <f t="shared" ca="1" si="183"/>
        <v>-1.2377070095284264</v>
      </c>
      <c r="F451" s="304">
        <f t="shared" ca="1" si="184"/>
        <v>1.2949650128988703</v>
      </c>
      <c r="G451" s="306">
        <f t="shared" ca="1" si="185"/>
        <v>4.7768083491632458</v>
      </c>
      <c r="H451" s="307">
        <f t="shared" ca="1" si="186"/>
        <v>-107.5303871153311</v>
      </c>
      <c r="I451" s="304">
        <f t="shared" ca="1" si="187"/>
        <v>107.636434589676</v>
      </c>
      <c r="J451" s="306">
        <f t="shared" ca="1" si="188"/>
        <v>386.39683720709877</v>
      </c>
      <c r="K451" s="307">
        <f t="shared" ca="1" si="189"/>
        <v>-8.9463477974482419</v>
      </c>
      <c r="L451" s="304">
        <f t="shared" ca="1" si="174"/>
        <v>386.50039190479754</v>
      </c>
      <c r="M451" s="306">
        <f t="shared" ca="1" si="190"/>
        <v>-1.5264026440257772</v>
      </c>
      <c r="N451" s="304">
        <f t="shared" ca="1" si="191"/>
        <v>-87.456429340286817</v>
      </c>
      <c r="P451" s="310">
        <f t="shared" ca="1" si="192"/>
        <v>23</v>
      </c>
      <c r="Q451" s="304">
        <f t="shared" ca="1" si="193"/>
        <v>0</v>
      </c>
      <c r="R451" s="306">
        <f t="shared" ca="1" si="194"/>
        <v>0</v>
      </c>
      <c r="S451" s="307">
        <f t="shared" ca="1" si="195"/>
        <v>5.083000000000002</v>
      </c>
      <c r="T451" s="304">
        <f t="shared" ca="1" si="175"/>
        <v>49.86423000000002</v>
      </c>
      <c r="U451" s="311">
        <f t="shared" ca="1" si="176"/>
        <v>0</v>
      </c>
      <c r="V451" s="306">
        <f t="shared" ca="1" si="177"/>
        <v>1.2260964180520491</v>
      </c>
      <c r="W451" s="304">
        <f t="shared" ca="1" si="178"/>
        <v>43.616083860279048</v>
      </c>
      <c r="Y451" s="314" t="str">
        <f t="shared" ca="1" si="196"/>
        <v/>
      </c>
      <c r="Z451" s="315" t="str">
        <f t="shared" ca="1" si="197"/>
        <v/>
      </c>
      <c r="AA451" s="316" t="str">
        <f t="shared" ca="1" si="198"/>
        <v/>
      </c>
      <c r="AC451" s="310" t="e">
        <f t="shared" ca="1" si="199"/>
        <v>#N/A</v>
      </c>
      <c r="AD451" s="323" t="e">
        <f t="shared" ca="1" si="200"/>
        <v>#N/A</v>
      </c>
      <c r="AE451" s="324" t="e">
        <f t="shared" ca="1" si="179"/>
        <v>#N/A</v>
      </c>
      <c r="AG451" s="306">
        <f t="shared" ca="1" si="201"/>
        <v>1.2195874217288747</v>
      </c>
      <c r="AH451" s="304">
        <f t="shared" ca="1" si="202"/>
        <v>-8.5807472202416299</v>
      </c>
    </row>
    <row r="452" spans="1:34" x14ac:dyDescent="0.2">
      <c r="A452" s="347">
        <f t="shared" ca="1" si="180"/>
        <v>1E-4</v>
      </c>
      <c r="B452" s="304">
        <f t="shared" ca="1" si="181"/>
        <v>34.306100000000399</v>
      </c>
      <c r="D452" s="306">
        <f t="shared" ca="1" si="182"/>
        <v>-0.3808071317173104</v>
      </c>
      <c r="E452" s="307">
        <f t="shared" ca="1" si="183"/>
        <v>-1.2376782117469247</v>
      </c>
      <c r="F452" s="304">
        <f t="shared" ca="1" si="184"/>
        <v>1.2949368430158401</v>
      </c>
      <c r="G452" s="306">
        <f t="shared" ca="1" si="185"/>
        <v>4.7767702684500737</v>
      </c>
      <c r="H452" s="307">
        <f t="shared" ca="1" si="186"/>
        <v>-107.53051088315227</v>
      </c>
      <c r="I452" s="304">
        <f t="shared" ca="1" si="187"/>
        <v>107.63655654557739</v>
      </c>
      <c r="J452" s="306">
        <f t="shared" ca="1" si="188"/>
        <v>386.39683720709877</v>
      </c>
      <c r="K452" s="307">
        <f t="shared" ca="1" si="189"/>
        <v>-8.9571008423481668</v>
      </c>
      <c r="L452" s="304">
        <f t="shared" ref="L452:L515" ca="1" si="203">SQRT(pos_x^2+pos_z^2)</f>
        <v>386.50064095567706</v>
      </c>
      <c r="M452" s="306">
        <f t="shared" ca="1" si="190"/>
        <v>-1.5264030484970907</v>
      </c>
      <c r="N452" s="304">
        <f t="shared" ca="1" si="191"/>
        <v>-87.456452514786008</v>
      </c>
      <c r="P452" s="310">
        <f t="shared" ca="1" si="192"/>
        <v>23</v>
      </c>
      <c r="Q452" s="304">
        <f t="shared" ca="1" si="193"/>
        <v>0</v>
      </c>
      <c r="R452" s="306">
        <f t="shared" ca="1" si="194"/>
        <v>0</v>
      </c>
      <c r="S452" s="307">
        <f t="shared" ca="1" si="195"/>
        <v>5.083000000000002</v>
      </c>
      <c r="T452" s="304">
        <f t="shared" ref="T452:T515" ca="1" si="204">m*g</f>
        <v>49.86423000000002</v>
      </c>
      <c r="U452" s="311">
        <f t="shared" ref="U452:U515" ca="1" si="205">IF(pos_xz&lt;L_rampe,Poids*COS(Beta),0)</f>
        <v>0</v>
      </c>
      <c r="V452" s="306">
        <f t="shared" ref="V452:V515" ca="1" si="206">Rho_moyen*(20000-Alt_rampe-pos_z)/(20000+Alt_rampe+pos_z)</f>
        <v>1.2260977364800052</v>
      </c>
      <c r="W452" s="304">
        <f t="shared" ref="W452:W515" ca="1" si="207">1/2*Rho*Sref*Cx*vit_xz^2</f>
        <v>43.61622959818942</v>
      </c>
      <c r="Y452" s="314" t="str">
        <f t="shared" ca="1" si="196"/>
        <v/>
      </c>
      <c r="Z452" s="315" t="str">
        <f t="shared" ca="1" si="197"/>
        <v/>
      </c>
      <c r="AA452" s="316" t="str">
        <f t="shared" ca="1" si="198"/>
        <v/>
      </c>
      <c r="AC452" s="310" t="e">
        <f t="shared" ca="1" si="199"/>
        <v>#N/A</v>
      </c>
      <c r="AD452" s="323" t="e">
        <f t="shared" ca="1" si="200"/>
        <v>#N/A</v>
      </c>
      <c r="AE452" s="324" t="e">
        <f t="shared" ref="AE452:AE515" ca="1" si="208">IF(t&lt;T_para, pos_z, NA())</f>
        <v>#N/A</v>
      </c>
      <c r="AG452" s="306">
        <f t="shared" ca="1" si="201"/>
        <v>1.219558925818788</v>
      </c>
      <c r="AH452" s="304">
        <f t="shared" ca="1" si="202"/>
        <v>-8.5807758922445458</v>
      </c>
    </row>
    <row r="453" spans="1:34" x14ac:dyDescent="0.2">
      <c r="A453" s="347">
        <f t="shared" ref="A453:A516" ca="1" si="209">IF(B452+0.01&lt;=T_ini+ROUNDUP(Temps_fin_propu,0), 0.01, IF(K452&gt;0, 0.1, 0.0001))</f>
        <v>1E-4</v>
      </c>
      <c r="B453" s="304">
        <f t="shared" ref="B453:B516" ca="1" si="210">B452+pas</f>
        <v>34.306200000000402</v>
      </c>
      <c r="D453" s="306">
        <f t="shared" ref="D453:D516" ca="1" si="211">IF(AND(L452&lt;L_rampe,Poussee&lt;Poids*SIN(M452)),0,(-W452+Poussee)/m*COS(M452)-U452/m*SIN(M452))</f>
        <v>-0.38080493686877448</v>
      </c>
      <c r="E453" s="307">
        <f t="shared" ref="E453:E516" ca="1" si="212">IF(AND(L452&lt;L_rampe,Poussee&lt;Poids*SIN(M452)),0,(-W452+Poussee)/m*SIN(M452)+U452/m*COS(M452)-Poids/m)</f>
        <v>-1.2376494143369552</v>
      </c>
      <c r="F453" s="304">
        <f t="shared" ref="F453:F516" ca="1" si="213">SQRT(acc_x^2+acc_z^2)</f>
        <v>1.294908673518036</v>
      </c>
      <c r="G453" s="306">
        <f t="shared" ref="G453:G516" ca="1" si="214">G452+acc_x*pas</f>
        <v>4.7767321879563864</v>
      </c>
      <c r="H453" s="307">
        <f t="shared" ref="H453:H516" ca="1" si="215">H452+acc_z*pas</f>
        <v>-107.53063464809371</v>
      </c>
      <c r="I453" s="304">
        <f t="shared" ref="I453:I516" ca="1" si="216">SQRT(vit_x^2+vit_z^2)</f>
        <v>107.63667849862922</v>
      </c>
      <c r="J453" s="306">
        <f t="shared" ref="J453:J516" ca="1" si="217">J452+0.5*(vit_x+G452)*pas*(K452&gt;=0)</f>
        <v>386.39683720709877</v>
      </c>
      <c r="K453" s="307">
        <f t="shared" ref="K453:K516" ca="1" si="218">K452+0.5*(vit_z+H452)*pas</f>
        <v>-8.9678538996247283</v>
      </c>
      <c r="L453" s="304">
        <f t="shared" ca="1" si="203"/>
        <v>386.50089030584934</v>
      </c>
      <c r="M453" s="306">
        <f t="shared" ref="M453:M516" ca="1" si="219">IF(AND(L452&gt;L_rampe,G453&gt;0),ATAN2(G453,H453),$M$4)</f>
        <v>-1.5264034529642634</v>
      </c>
      <c r="N453" s="304">
        <f t="shared" ref="N453:N516" ca="1" si="220">DEGREES(Beta)</f>
        <v>-87.456475689047963</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5.083000000000002</v>
      </c>
      <c r="T453" s="304">
        <f t="shared" ca="1" si="204"/>
        <v>49.86423000000002</v>
      </c>
      <c r="U453" s="311">
        <f t="shared" ca="1" si="205"/>
        <v>0</v>
      </c>
      <c r="V453" s="306">
        <f t="shared" ca="1" si="206"/>
        <v>1.2260990549108974</v>
      </c>
      <c r="W453" s="304">
        <f t="shared" ca="1" si="207"/>
        <v>43.616375334219406</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t="e">
        <f t="shared" ca="1" si="208"/>
        <v>#N/A</v>
      </c>
      <c r="AG453" s="306">
        <f t="shared" ref="AG453:AG516" ca="1" si="230">IF(AND(L452&lt;L_rampe,Poussee&lt;Poids*SIN(M452)),0,(-W452+Poussee)/m-Poids*SIN(M452)/m)</f>
        <v>1.2195304302752401</v>
      </c>
      <c r="AH453" s="304">
        <f t="shared" ref="AH453:AH516" ca="1" si="231">IF(AND(L452&lt;L_rampe,Poussee&lt;Poids*SIN(M452)), g*SIN(M452), (-W452+Poussee)/m)</f>
        <v>-8.5808045638775141</v>
      </c>
    </row>
    <row r="454" spans="1:34" x14ac:dyDescent="0.2">
      <c r="A454" s="347">
        <f t="shared" ca="1" si="209"/>
        <v>1E-4</v>
      </c>
      <c r="B454" s="304">
        <f t="shared" ca="1" si="210"/>
        <v>34.306300000000405</v>
      </c>
      <c r="D454" s="306">
        <f t="shared" ca="1" si="211"/>
        <v>-0.38080274201608566</v>
      </c>
      <c r="E454" s="307">
        <f t="shared" ca="1" si="212"/>
        <v>-1.2376206172985107</v>
      </c>
      <c r="F454" s="304">
        <f t="shared" ca="1" si="213"/>
        <v>1.2948805044054514</v>
      </c>
      <c r="G454" s="306">
        <f t="shared" ca="1" si="214"/>
        <v>4.7766941076821849</v>
      </c>
      <c r="H454" s="307">
        <f t="shared" ca="1" si="215"/>
        <v>-107.53075841015544</v>
      </c>
      <c r="I454" s="304">
        <f t="shared" ca="1" si="216"/>
        <v>107.63680044883154</v>
      </c>
      <c r="J454" s="306">
        <f t="shared" ca="1" si="217"/>
        <v>386.39683720709877</v>
      </c>
      <c r="K454" s="307">
        <f t="shared" ca="1" si="218"/>
        <v>-8.9786069692776405</v>
      </c>
      <c r="L454" s="304">
        <f t="shared" ca="1" si="203"/>
        <v>386.5011399553149</v>
      </c>
      <c r="M454" s="306">
        <f t="shared" ca="1" si="219"/>
        <v>-1.5264038574272951</v>
      </c>
      <c r="N454" s="304">
        <f t="shared" ca="1" si="220"/>
        <v>-87.456498863072653</v>
      </c>
      <c r="P454" s="310">
        <f t="shared" ca="1" si="221"/>
        <v>23</v>
      </c>
      <c r="Q454" s="304">
        <f t="shared" ca="1" si="222"/>
        <v>0</v>
      </c>
      <c r="R454" s="306">
        <f t="shared" ca="1" si="223"/>
        <v>0</v>
      </c>
      <c r="S454" s="307">
        <f t="shared" ca="1" si="224"/>
        <v>5.083000000000002</v>
      </c>
      <c r="T454" s="304">
        <f t="shared" ca="1" si="204"/>
        <v>49.86423000000002</v>
      </c>
      <c r="U454" s="311">
        <f t="shared" ca="1" si="205"/>
        <v>0</v>
      </c>
      <c r="V454" s="306">
        <f t="shared" ca="1" si="206"/>
        <v>1.2261003733447258</v>
      </c>
      <c r="W454" s="304">
        <f t="shared" ca="1" si="207"/>
        <v>43.616521068369011</v>
      </c>
      <c r="Y454" s="314" t="str">
        <f t="shared" ca="1" si="225"/>
        <v/>
      </c>
      <c r="Z454" s="315" t="str">
        <f t="shared" ca="1" si="226"/>
        <v/>
      </c>
      <c r="AA454" s="316" t="str">
        <f t="shared" ca="1" si="227"/>
        <v/>
      </c>
      <c r="AC454" s="310" t="e">
        <f t="shared" ca="1" si="228"/>
        <v>#N/A</v>
      </c>
      <c r="AD454" s="323" t="e">
        <f t="shared" ca="1" si="229"/>
        <v>#N/A</v>
      </c>
      <c r="AE454" s="324" t="e">
        <f t="shared" ca="1" si="208"/>
        <v>#N/A</v>
      </c>
      <c r="AG454" s="306">
        <f t="shared" ca="1" si="230"/>
        <v>1.2195019350982257</v>
      </c>
      <c r="AH454" s="304">
        <f t="shared" ca="1" si="231"/>
        <v>-8.5808332351405454</v>
      </c>
    </row>
    <row r="455" spans="1:34" x14ac:dyDescent="0.2">
      <c r="A455" s="347">
        <f t="shared" ca="1" si="209"/>
        <v>1E-4</v>
      </c>
      <c r="B455" s="304">
        <f t="shared" ca="1" si="210"/>
        <v>34.306400000000409</v>
      </c>
      <c r="D455" s="306">
        <f t="shared" ca="1" si="211"/>
        <v>-0.38080054715924483</v>
      </c>
      <c r="E455" s="307">
        <f t="shared" ca="1" si="212"/>
        <v>-1.2375918206315859</v>
      </c>
      <c r="F455" s="304">
        <f t="shared" ca="1" si="213"/>
        <v>1.2948523356780819</v>
      </c>
      <c r="G455" s="306">
        <f t="shared" ca="1" si="214"/>
        <v>4.7766560276274692</v>
      </c>
      <c r="H455" s="307">
        <f t="shared" ca="1" si="215"/>
        <v>-107.5308821693375</v>
      </c>
      <c r="I455" s="304">
        <f t="shared" ca="1" si="216"/>
        <v>107.63692239618437</v>
      </c>
      <c r="J455" s="306">
        <f t="shared" ca="1" si="217"/>
        <v>386.39683720709877</v>
      </c>
      <c r="K455" s="307">
        <f t="shared" ca="1" si="218"/>
        <v>-8.9893600513066154</v>
      </c>
      <c r="L455" s="304">
        <f t="shared" ca="1" si="203"/>
        <v>386.50138990407419</v>
      </c>
      <c r="M455" s="306">
        <f t="shared" ca="1" si="219"/>
        <v>-1.5264042618861862</v>
      </c>
      <c r="N455" s="304">
        <f t="shared" ca="1" si="220"/>
        <v>-87.456522036860093</v>
      </c>
      <c r="P455" s="310">
        <f t="shared" ca="1" si="221"/>
        <v>23</v>
      </c>
      <c r="Q455" s="304">
        <f t="shared" ca="1" si="222"/>
        <v>0</v>
      </c>
      <c r="R455" s="306">
        <f t="shared" ca="1" si="223"/>
        <v>0</v>
      </c>
      <c r="S455" s="307">
        <f t="shared" ca="1" si="224"/>
        <v>5.083000000000002</v>
      </c>
      <c r="T455" s="304">
        <f t="shared" ca="1" si="204"/>
        <v>49.86423000000002</v>
      </c>
      <c r="U455" s="311">
        <f t="shared" ca="1" si="205"/>
        <v>0</v>
      </c>
      <c r="V455" s="306">
        <f t="shared" ca="1" si="206"/>
        <v>1.2261016917814895</v>
      </c>
      <c r="W455" s="304">
        <f t="shared" ca="1" si="207"/>
        <v>43.616666800638242</v>
      </c>
      <c r="Y455" s="314" t="str">
        <f t="shared" ca="1" si="225"/>
        <v/>
      </c>
      <c r="Z455" s="315" t="str">
        <f t="shared" ca="1" si="226"/>
        <v/>
      </c>
      <c r="AA455" s="316" t="str">
        <f t="shared" ca="1" si="227"/>
        <v/>
      </c>
      <c r="AC455" s="310" t="e">
        <f t="shared" ca="1" si="228"/>
        <v>#N/A</v>
      </c>
      <c r="AD455" s="323" t="e">
        <f t="shared" ca="1" si="229"/>
        <v>#N/A</v>
      </c>
      <c r="AE455" s="324" t="e">
        <f t="shared" ca="1" si="208"/>
        <v>#N/A</v>
      </c>
      <c r="AG455" s="306">
        <f t="shared" ca="1" si="230"/>
        <v>1.219473440287743</v>
      </c>
      <c r="AH455" s="304">
        <f t="shared" ca="1" si="231"/>
        <v>-8.5808619060336397</v>
      </c>
    </row>
    <row r="456" spans="1:34" x14ac:dyDescent="0.2">
      <c r="A456" s="347">
        <f t="shared" ca="1" si="209"/>
        <v>1E-4</v>
      </c>
      <c r="B456" s="304">
        <f t="shared" ca="1" si="210"/>
        <v>34.306500000000412</v>
      </c>
      <c r="D456" s="306">
        <f t="shared" ca="1" si="211"/>
        <v>-0.38079835229825099</v>
      </c>
      <c r="E456" s="307">
        <f t="shared" ca="1" si="212"/>
        <v>-1.2375630243361808</v>
      </c>
      <c r="F456" s="304">
        <f t="shared" ca="1" si="213"/>
        <v>1.2948241673359273</v>
      </c>
      <c r="G456" s="306">
        <f t="shared" ca="1" si="214"/>
        <v>4.7766179477922392</v>
      </c>
      <c r="H456" s="307">
        <f t="shared" ca="1" si="215"/>
        <v>-107.53100592563993</v>
      </c>
      <c r="I456" s="304">
        <f t="shared" ca="1" si="216"/>
        <v>107.63704434068775</v>
      </c>
      <c r="J456" s="306">
        <f t="shared" ca="1" si="217"/>
        <v>386.39683720709877</v>
      </c>
      <c r="K456" s="307">
        <f t="shared" ca="1" si="218"/>
        <v>-9.0001131457113637</v>
      </c>
      <c r="L456" s="304">
        <f t="shared" ca="1" si="203"/>
        <v>386.50164015212766</v>
      </c>
      <c r="M456" s="306">
        <f t="shared" ca="1" si="219"/>
        <v>-1.5264046663409361</v>
      </c>
      <c r="N456" s="304">
        <f t="shared" ca="1" si="220"/>
        <v>-87.456545210410269</v>
      </c>
      <c r="P456" s="310">
        <f t="shared" ca="1" si="221"/>
        <v>23</v>
      </c>
      <c r="Q456" s="304">
        <f t="shared" ca="1" si="222"/>
        <v>0</v>
      </c>
      <c r="R456" s="306">
        <f t="shared" ca="1" si="223"/>
        <v>0</v>
      </c>
      <c r="S456" s="307">
        <f t="shared" ca="1" si="224"/>
        <v>5.083000000000002</v>
      </c>
      <c r="T456" s="304">
        <f t="shared" ca="1" si="204"/>
        <v>49.86423000000002</v>
      </c>
      <c r="U456" s="311">
        <f t="shared" ca="1" si="205"/>
        <v>0</v>
      </c>
      <c r="V456" s="306">
        <f t="shared" ca="1" si="206"/>
        <v>1.2261030102211892</v>
      </c>
      <c r="W456" s="304">
        <f t="shared" ca="1" si="207"/>
        <v>43.616812531027108</v>
      </c>
      <c r="Y456" s="314" t="str">
        <f t="shared" ca="1" si="225"/>
        <v/>
      </c>
      <c r="Z456" s="315" t="str">
        <f t="shared" ca="1" si="226"/>
        <v/>
      </c>
      <c r="AA456" s="316" t="str">
        <f t="shared" ca="1" si="227"/>
        <v/>
      </c>
      <c r="AC456" s="310" t="e">
        <f t="shared" ca="1" si="228"/>
        <v>#N/A</v>
      </c>
      <c r="AD456" s="323" t="e">
        <f t="shared" ca="1" si="229"/>
        <v>#N/A</v>
      </c>
      <c r="AE456" s="324" t="e">
        <f t="shared" ca="1" si="208"/>
        <v>#N/A</v>
      </c>
      <c r="AG456" s="306">
        <f t="shared" ca="1" si="230"/>
        <v>1.219444945843783</v>
      </c>
      <c r="AH456" s="304">
        <f t="shared" ca="1" si="231"/>
        <v>-8.5808905765568024</v>
      </c>
    </row>
    <row r="457" spans="1:34" x14ac:dyDescent="0.2">
      <c r="A457" s="347">
        <f t="shared" ca="1" si="209"/>
        <v>1E-4</v>
      </c>
      <c r="B457" s="304">
        <f t="shared" ca="1" si="210"/>
        <v>34.306600000000415</v>
      </c>
      <c r="D457" s="306">
        <f t="shared" ca="1" si="211"/>
        <v>-0.38079615743310885</v>
      </c>
      <c r="E457" s="307">
        <f t="shared" ca="1" si="212"/>
        <v>-1.2375342284122919</v>
      </c>
      <c r="F457" s="304">
        <f t="shared" ca="1" si="213"/>
        <v>1.2947959993789862</v>
      </c>
      <c r="G457" s="306">
        <f t="shared" ca="1" si="214"/>
        <v>4.7765798681764959</v>
      </c>
      <c r="H457" s="307">
        <f t="shared" ca="1" si="215"/>
        <v>-107.53112967906277</v>
      </c>
      <c r="I457" s="304">
        <f t="shared" ca="1" si="216"/>
        <v>107.63716628234174</v>
      </c>
      <c r="J457" s="306">
        <f t="shared" ca="1" si="217"/>
        <v>386.39683720709877</v>
      </c>
      <c r="K457" s="307">
        <f t="shared" ca="1" si="218"/>
        <v>-9.0108662524915992</v>
      </c>
      <c r="L457" s="304">
        <f t="shared" ca="1" si="203"/>
        <v>386.50189069947572</v>
      </c>
      <c r="M457" s="306">
        <f t="shared" ca="1" si="219"/>
        <v>-1.5264050707915455</v>
      </c>
      <c r="N457" s="304">
        <f t="shared" ca="1" si="220"/>
        <v>-87.456568383723209</v>
      </c>
      <c r="P457" s="310">
        <f t="shared" ca="1" si="221"/>
        <v>23</v>
      </c>
      <c r="Q457" s="304">
        <f t="shared" ca="1" si="222"/>
        <v>0</v>
      </c>
      <c r="R457" s="306">
        <f t="shared" ca="1" si="223"/>
        <v>0</v>
      </c>
      <c r="S457" s="307">
        <f t="shared" ca="1" si="224"/>
        <v>5.083000000000002</v>
      </c>
      <c r="T457" s="304">
        <f t="shared" ca="1" si="204"/>
        <v>49.86423000000002</v>
      </c>
      <c r="U457" s="311">
        <f t="shared" ca="1" si="205"/>
        <v>0</v>
      </c>
      <c r="V457" s="306">
        <f t="shared" ca="1" si="206"/>
        <v>1.2261043286638247</v>
      </c>
      <c r="W457" s="304">
        <f t="shared" ca="1" si="207"/>
        <v>43.616958259535643</v>
      </c>
      <c r="Y457" s="314" t="str">
        <f t="shared" ca="1" si="225"/>
        <v/>
      </c>
      <c r="Z457" s="315" t="str">
        <f t="shared" ca="1" si="226"/>
        <v/>
      </c>
      <c r="AA457" s="316" t="str">
        <f t="shared" ca="1" si="227"/>
        <v/>
      </c>
      <c r="AC457" s="310" t="e">
        <f t="shared" ca="1" si="228"/>
        <v>#N/A</v>
      </c>
      <c r="AD457" s="323" t="e">
        <f t="shared" ca="1" si="229"/>
        <v>#N/A</v>
      </c>
      <c r="AE457" s="324" t="e">
        <f t="shared" ca="1" si="208"/>
        <v>#N/A</v>
      </c>
      <c r="AG457" s="306">
        <f t="shared" ca="1" si="230"/>
        <v>1.2194164517663548</v>
      </c>
      <c r="AH457" s="304">
        <f t="shared" ca="1" si="231"/>
        <v>-8.5809192467100317</v>
      </c>
    </row>
    <row r="458" spans="1:34" x14ac:dyDescent="0.2">
      <c r="A458" s="347">
        <f t="shared" ca="1" si="209"/>
        <v>1E-4</v>
      </c>
      <c r="B458" s="304">
        <f t="shared" ca="1" si="210"/>
        <v>34.306700000000419</v>
      </c>
      <c r="D458" s="306">
        <f t="shared" ca="1" si="211"/>
        <v>-0.38079396256381376</v>
      </c>
      <c r="E458" s="307">
        <f t="shared" ca="1" si="212"/>
        <v>-1.2375054328599155</v>
      </c>
      <c r="F458" s="304">
        <f t="shared" ca="1" si="213"/>
        <v>1.2947678318072542</v>
      </c>
      <c r="G458" s="306">
        <f t="shared" ca="1" si="214"/>
        <v>4.7765417887802393</v>
      </c>
      <c r="H458" s="307">
        <f t="shared" ca="1" si="215"/>
        <v>-107.53125342960605</v>
      </c>
      <c r="I458" s="304">
        <f t="shared" ca="1" si="216"/>
        <v>107.63728822114633</v>
      </c>
      <c r="J458" s="306">
        <f t="shared" ca="1" si="217"/>
        <v>386.39683720709877</v>
      </c>
      <c r="K458" s="307">
        <f t="shared" ca="1" si="218"/>
        <v>-9.0216193716470325</v>
      </c>
      <c r="L458" s="304">
        <f t="shared" ca="1" si="203"/>
        <v>386.50214154611882</v>
      </c>
      <c r="M458" s="306">
        <f t="shared" ca="1" si="219"/>
        <v>-1.5264054752380141</v>
      </c>
      <c r="N458" s="304">
        <f t="shared" ca="1" si="220"/>
        <v>-87.456591556798898</v>
      </c>
      <c r="P458" s="310">
        <f t="shared" ca="1" si="221"/>
        <v>23</v>
      </c>
      <c r="Q458" s="304">
        <f t="shared" ca="1" si="222"/>
        <v>0</v>
      </c>
      <c r="R458" s="306">
        <f t="shared" ca="1" si="223"/>
        <v>0</v>
      </c>
      <c r="S458" s="307">
        <f t="shared" ca="1" si="224"/>
        <v>5.083000000000002</v>
      </c>
      <c r="T458" s="304">
        <f t="shared" ca="1" si="204"/>
        <v>49.86423000000002</v>
      </c>
      <c r="U458" s="311">
        <f t="shared" ca="1" si="205"/>
        <v>0</v>
      </c>
      <c r="V458" s="306">
        <f t="shared" ca="1" si="206"/>
        <v>1.2261056471093958</v>
      </c>
      <c r="W458" s="304">
        <f t="shared" ca="1" si="207"/>
        <v>43.617103986163833</v>
      </c>
      <c r="Y458" s="314" t="str">
        <f t="shared" ca="1" si="225"/>
        <v/>
      </c>
      <c r="Z458" s="315" t="str">
        <f t="shared" ca="1" si="226"/>
        <v/>
      </c>
      <c r="AA458" s="316" t="str">
        <f t="shared" ca="1" si="227"/>
        <v/>
      </c>
      <c r="AC458" s="310" t="e">
        <f t="shared" ca="1" si="228"/>
        <v>#N/A</v>
      </c>
      <c r="AD458" s="323" t="e">
        <f t="shared" ca="1" si="229"/>
        <v>#N/A</v>
      </c>
      <c r="AE458" s="324" t="e">
        <f t="shared" ca="1" si="208"/>
        <v>#N/A</v>
      </c>
      <c r="AG458" s="306">
        <f t="shared" ca="1" si="230"/>
        <v>1.2193879580554423</v>
      </c>
      <c r="AH458" s="304">
        <f t="shared" ca="1" si="231"/>
        <v>-8.5809479164933364</v>
      </c>
    </row>
    <row r="459" spans="1:34" x14ac:dyDescent="0.2">
      <c r="A459" s="347">
        <f t="shared" ca="1" si="209"/>
        <v>1E-4</v>
      </c>
      <c r="B459" s="304">
        <f t="shared" ca="1" si="210"/>
        <v>34.306800000000422</v>
      </c>
      <c r="D459" s="306">
        <f t="shared" ca="1" si="211"/>
        <v>-0.3807917676903701</v>
      </c>
      <c r="E459" s="307">
        <f t="shared" ca="1" si="212"/>
        <v>-1.2374766376790536</v>
      </c>
      <c r="F459" s="304">
        <f t="shared" ca="1" si="213"/>
        <v>1.2947396646207345</v>
      </c>
      <c r="G459" s="306">
        <f t="shared" ca="1" si="214"/>
        <v>4.7765037096034701</v>
      </c>
      <c r="H459" s="307">
        <f t="shared" ca="1" si="215"/>
        <v>-107.53137717726982</v>
      </c>
      <c r="I459" s="304">
        <f t="shared" ca="1" si="216"/>
        <v>107.63741015710161</v>
      </c>
      <c r="J459" s="306">
        <f t="shared" ca="1" si="217"/>
        <v>386.39683720709877</v>
      </c>
      <c r="K459" s="307">
        <f t="shared" ca="1" si="218"/>
        <v>-9.0323725031773758</v>
      </c>
      <c r="L459" s="304">
        <f t="shared" ca="1" si="203"/>
        <v>386.50239269205741</v>
      </c>
      <c r="M459" s="306">
        <f t="shared" ca="1" si="219"/>
        <v>-1.5264058796803419</v>
      </c>
      <c r="N459" s="304">
        <f t="shared" ca="1" si="220"/>
        <v>-87.456614729637337</v>
      </c>
      <c r="P459" s="310">
        <f t="shared" ca="1" si="221"/>
        <v>23</v>
      </c>
      <c r="Q459" s="304">
        <f t="shared" ca="1" si="222"/>
        <v>0</v>
      </c>
      <c r="R459" s="306">
        <f t="shared" ca="1" si="223"/>
        <v>0</v>
      </c>
      <c r="S459" s="307">
        <f t="shared" ca="1" si="224"/>
        <v>5.083000000000002</v>
      </c>
      <c r="T459" s="304">
        <f t="shared" ca="1" si="204"/>
        <v>49.86423000000002</v>
      </c>
      <c r="U459" s="311">
        <f t="shared" ca="1" si="205"/>
        <v>0</v>
      </c>
      <c r="V459" s="306">
        <f t="shared" ca="1" si="206"/>
        <v>1.2261069655579027</v>
      </c>
      <c r="W459" s="304">
        <f t="shared" ca="1" si="207"/>
        <v>43.617249710911729</v>
      </c>
      <c r="Y459" s="314" t="str">
        <f t="shared" ca="1" si="225"/>
        <v/>
      </c>
      <c r="Z459" s="315" t="str">
        <f t="shared" ca="1" si="226"/>
        <v/>
      </c>
      <c r="AA459" s="316" t="str">
        <f t="shared" ca="1" si="227"/>
        <v/>
      </c>
      <c r="AC459" s="310" t="e">
        <f t="shared" ca="1" si="228"/>
        <v>#N/A</v>
      </c>
      <c r="AD459" s="323" t="e">
        <f t="shared" ca="1" si="229"/>
        <v>#N/A</v>
      </c>
      <c r="AE459" s="324" t="e">
        <f t="shared" ca="1" si="208"/>
        <v>#N/A</v>
      </c>
      <c r="AG459" s="306">
        <f t="shared" ca="1" si="230"/>
        <v>1.2193594647110544</v>
      </c>
      <c r="AH459" s="304">
        <f t="shared" ca="1" si="231"/>
        <v>-8.5809765859067113</v>
      </c>
    </row>
    <row r="460" spans="1:34" x14ac:dyDescent="0.2">
      <c r="A460" s="347">
        <f t="shared" ca="1" si="209"/>
        <v>1E-4</v>
      </c>
      <c r="B460" s="304">
        <f t="shared" ca="1" si="210"/>
        <v>34.306900000000425</v>
      </c>
      <c r="D460" s="306">
        <f t="shared" ca="1" si="211"/>
        <v>-0.38078957281277742</v>
      </c>
      <c r="E460" s="307">
        <f t="shared" ca="1" si="212"/>
        <v>-1.2374478428696936</v>
      </c>
      <c r="F460" s="304">
        <f t="shared" ca="1" si="213"/>
        <v>1.2947114978194159</v>
      </c>
      <c r="G460" s="306">
        <f t="shared" ca="1" si="214"/>
        <v>4.7764656306461886</v>
      </c>
      <c r="H460" s="307">
        <f t="shared" ca="1" si="215"/>
        <v>-107.53150092205411</v>
      </c>
      <c r="I460" s="304">
        <f t="shared" ca="1" si="216"/>
        <v>107.63753209020759</v>
      </c>
      <c r="J460" s="306">
        <f t="shared" ca="1" si="217"/>
        <v>386.39683720709877</v>
      </c>
      <c r="K460" s="307">
        <f t="shared" ca="1" si="218"/>
        <v>-9.0431256470823413</v>
      </c>
      <c r="L460" s="304">
        <f t="shared" ca="1" si="203"/>
        <v>386.5026441372919</v>
      </c>
      <c r="M460" s="306">
        <f t="shared" ca="1" si="219"/>
        <v>-1.5264062841185293</v>
      </c>
      <c r="N460" s="304">
        <f t="shared" ca="1" si="220"/>
        <v>-87.456637902238541</v>
      </c>
      <c r="P460" s="310">
        <f t="shared" ca="1" si="221"/>
        <v>23</v>
      </c>
      <c r="Q460" s="304">
        <f t="shared" ca="1" si="222"/>
        <v>0</v>
      </c>
      <c r="R460" s="306">
        <f t="shared" ca="1" si="223"/>
        <v>0</v>
      </c>
      <c r="S460" s="307">
        <f t="shared" ca="1" si="224"/>
        <v>5.083000000000002</v>
      </c>
      <c r="T460" s="304">
        <f t="shared" ca="1" si="204"/>
        <v>49.86423000000002</v>
      </c>
      <c r="U460" s="311">
        <f t="shared" ca="1" si="205"/>
        <v>0</v>
      </c>
      <c r="V460" s="306">
        <f t="shared" ca="1" si="206"/>
        <v>1.2261082840093451</v>
      </c>
      <c r="W460" s="304">
        <f t="shared" ca="1" si="207"/>
        <v>43.617395433779308</v>
      </c>
      <c r="Y460" s="314" t="str">
        <f t="shared" ca="1" si="225"/>
        <v/>
      </c>
      <c r="Z460" s="315" t="str">
        <f t="shared" ca="1" si="226"/>
        <v/>
      </c>
      <c r="AA460" s="316" t="str">
        <f t="shared" ca="1" si="227"/>
        <v/>
      </c>
      <c r="AC460" s="310" t="e">
        <f t="shared" ca="1" si="228"/>
        <v>#N/A</v>
      </c>
      <c r="AD460" s="323" t="e">
        <f t="shared" ca="1" si="229"/>
        <v>#N/A</v>
      </c>
      <c r="AE460" s="324" t="e">
        <f t="shared" ca="1" si="208"/>
        <v>#N/A</v>
      </c>
      <c r="AG460" s="306">
        <f t="shared" ca="1" si="230"/>
        <v>1.2193309717331768</v>
      </c>
      <c r="AH460" s="304">
        <f t="shared" ca="1" si="231"/>
        <v>-8.5810052549501687</v>
      </c>
    </row>
    <row r="461" spans="1:34" x14ac:dyDescent="0.2">
      <c r="A461" s="347">
        <f t="shared" ca="1" si="209"/>
        <v>1E-4</v>
      </c>
      <c r="B461" s="304">
        <f t="shared" ca="1" si="210"/>
        <v>34.307000000000428</v>
      </c>
      <c r="D461" s="306">
        <f t="shared" ca="1" si="211"/>
        <v>-0.3807873779310344</v>
      </c>
      <c r="E461" s="307">
        <f t="shared" ca="1" si="212"/>
        <v>-1.2374190484318408</v>
      </c>
      <c r="F461" s="304">
        <f t="shared" ca="1" si="213"/>
        <v>1.2946833314033028</v>
      </c>
      <c r="G461" s="306">
        <f t="shared" ca="1" si="214"/>
        <v>4.7764275519083954</v>
      </c>
      <c r="H461" s="307">
        <f t="shared" ca="1" si="215"/>
        <v>-107.53162466395895</v>
      </c>
      <c r="I461" s="304">
        <f t="shared" ca="1" si="216"/>
        <v>107.6376540204643</v>
      </c>
      <c r="J461" s="306">
        <f t="shared" ca="1" si="217"/>
        <v>386.39683720709877</v>
      </c>
      <c r="K461" s="307">
        <f t="shared" ca="1" si="218"/>
        <v>-9.0538788033616413</v>
      </c>
      <c r="L461" s="304">
        <f t="shared" ca="1" si="203"/>
        <v>386.50289588182278</v>
      </c>
      <c r="M461" s="306">
        <f t="shared" ca="1" si="219"/>
        <v>-1.5264066885525762</v>
      </c>
      <c r="N461" s="304">
        <f t="shared" ca="1" si="220"/>
        <v>-87.456661074602522</v>
      </c>
      <c r="P461" s="310">
        <f t="shared" ca="1" si="221"/>
        <v>23</v>
      </c>
      <c r="Q461" s="304">
        <f t="shared" ca="1" si="222"/>
        <v>0</v>
      </c>
      <c r="R461" s="306">
        <f t="shared" ca="1" si="223"/>
        <v>0</v>
      </c>
      <c r="S461" s="307">
        <f t="shared" ca="1" si="224"/>
        <v>5.083000000000002</v>
      </c>
      <c r="T461" s="304">
        <f t="shared" ca="1" si="204"/>
        <v>49.86423000000002</v>
      </c>
      <c r="U461" s="311">
        <f t="shared" ca="1" si="205"/>
        <v>0</v>
      </c>
      <c r="V461" s="306">
        <f t="shared" ca="1" si="206"/>
        <v>1.2261096024637235</v>
      </c>
      <c r="W461" s="304">
        <f t="shared" ca="1" si="207"/>
        <v>43.617541154766627</v>
      </c>
      <c r="Y461" s="314" t="str">
        <f t="shared" ca="1" si="225"/>
        <v/>
      </c>
      <c r="Z461" s="315" t="str">
        <f t="shared" ca="1" si="226"/>
        <v/>
      </c>
      <c r="AA461" s="316" t="str">
        <f t="shared" ca="1" si="227"/>
        <v/>
      </c>
      <c r="AC461" s="310" t="e">
        <f t="shared" ca="1" si="228"/>
        <v>#N/A</v>
      </c>
      <c r="AD461" s="323" t="e">
        <f t="shared" ca="1" si="229"/>
        <v>#N/A</v>
      </c>
      <c r="AE461" s="324" t="e">
        <f t="shared" ca="1" si="208"/>
        <v>#N/A</v>
      </c>
      <c r="AG461" s="306">
        <f t="shared" ca="1" si="230"/>
        <v>1.2193024791218168</v>
      </c>
      <c r="AH461" s="304">
        <f t="shared" ca="1" si="231"/>
        <v>-8.5810339236237052</v>
      </c>
    </row>
    <row r="462" spans="1:34" x14ac:dyDescent="0.2">
      <c r="A462" s="347">
        <f t="shared" ca="1" si="209"/>
        <v>1E-4</v>
      </c>
      <c r="B462" s="304">
        <f t="shared" ca="1" si="210"/>
        <v>34.307100000000432</v>
      </c>
      <c r="D462" s="306">
        <f t="shared" ca="1" si="211"/>
        <v>-0.38078518304514214</v>
      </c>
      <c r="E462" s="307">
        <f t="shared" ca="1" si="212"/>
        <v>-1.2373902543654882</v>
      </c>
      <c r="F462" s="304">
        <f t="shared" ca="1" si="213"/>
        <v>1.2946551653723899</v>
      </c>
      <c r="G462" s="306">
        <f t="shared" ca="1" si="214"/>
        <v>4.7763894733900907</v>
      </c>
      <c r="H462" s="307">
        <f t="shared" ca="1" si="215"/>
        <v>-107.53174840298439</v>
      </c>
      <c r="I462" s="304">
        <f t="shared" ca="1" si="216"/>
        <v>107.6377759478718</v>
      </c>
      <c r="J462" s="306">
        <f t="shared" ca="1" si="217"/>
        <v>386.39683720709877</v>
      </c>
      <c r="K462" s="307">
        <f t="shared" ca="1" si="218"/>
        <v>-9.0646319720149879</v>
      </c>
      <c r="L462" s="304">
        <f t="shared" ca="1" si="203"/>
        <v>386.50314792565047</v>
      </c>
      <c r="M462" s="306">
        <f t="shared" ca="1" si="219"/>
        <v>-1.5264070929824827</v>
      </c>
      <c r="N462" s="304">
        <f t="shared" ca="1" si="220"/>
        <v>-87.456684246729282</v>
      </c>
      <c r="P462" s="310">
        <f t="shared" ca="1" si="221"/>
        <v>23</v>
      </c>
      <c r="Q462" s="304">
        <f t="shared" ca="1" si="222"/>
        <v>0</v>
      </c>
      <c r="R462" s="306">
        <f t="shared" ca="1" si="223"/>
        <v>0</v>
      </c>
      <c r="S462" s="307">
        <f t="shared" ca="1" si="224"/>
        <v>5.083000000000002</v>
      </c>
      <c r="T462" s="304">
        <f t="shared" ca="1" si="204"/>
        <v>49.86423000000002</v>
      </c>
      <c r="U462" s="311">
        <f t="shared" ca="1" si="205"/>
        <v>0</v>
      </c>
      <c r="V462" s="306">
        <f t="shared" ca="1" si="206"/>
        <v>1.2261109209210368</v>
      </c>
      <c r="W462" s="304">
        <f t="shared" ca="1" si="207"/>
        <v>43.617686873873659</v>
      </c>
      <c r="Y462" s="314" t="str">
        <f t="shared" ca="1" si="225"/>
        <v/>
      </c>
      <c r="Z462" s="315" t="str">
        <f t="shared" ca="1" si="226"/>
        <v/>
      </c>
      <c r="AA462" s="316" t="str">
        <f t="shared" ca="1" si="227"/>
        <v/>
      </c>
      <c r="AC462" s="310" t="e">
        <f t="shared" ca="1" si="228"/>
        <v>#N/A</v>
      </c>
      <c r="AD462" s="323" t="e">
        <f t="shared" ca="1" si="229"/>
        <v>#N/A</v>
      </c>
      <c r="AE462" s="324" t="e">
        <f t="shared" ca="1" si="208"/>
        <v>#N/A</v>
      </c>
      <c r="AG462" s="306">
        <f t="shared" ca="1" si="230"/>
        <v>1.2192739868769653</v>
      </c>
      <c r="AH462" s="304">
        <f t="shared" ca="1" si="231"/>
        <v>-8.5810625919273278</v>
      </c>
    </row>
    <row r="463" spans="1:34" x14ac:dyDescent="0.2">
      <c r="A463" s="347">
        <f t="shared" ca="1" si="209"/>
        <v>1E-4</v>
      </c>
      <c r="B463" s="304">
        <f t="shared" ca="1" si="210"/>
        <v>34.307200000000435</v>
      </c>
      <c r="D463" s="306">
        <f t="shared" ca="1" si="211"/>
        <v>-0.38078298815510142</v>
      </c>
      <c r="E463" s="307">
        <f t="shared" ca="1" si="212"/>
        <v>-1.2373614606706358</v>
      </c>
      <c r="F463" s="304">
        <f t="shared" ca="1" si="213"/>
        <v>1.2946269997266771</v>
      </c>
      <c r="G463" s="306">
        <f t="shared" ca="1" si="214"/>
        <v>4.7763513950912753</v>
      </c>
      <c r="H463" s="307">
        <f t="shared" ca="1" si="215"/>
        <v>-107.53187213913046</v>
      </c>
      <c r="I463" s="304">
        <f t="shared" ca="1" si="216"/>
        <v>107.63789787243009</v>
      </c>
      <c r="J463" s="306">
        <f t="shared" ca="1" si="217"/>
        <v>386.39683720709877</v>
      </c>
      <c r="K463" s="307">
        <f t="shared" ca="1" si="218"/>
        <v>-9.0753851530420935</v>
      </c>
      <c r="L463" s="304">
        <f t="shared" ca="1" si="203"/>
        <v>386.50340026877541</v>
      </c>
      <c r="M463" s="306">
        <f t="shared" ca="1" si="219"/>
        <v>-1.5264074974082487</v>
      </c>
      <c r="N463" s="304">
        <f t="shared" ca="1" si="220"/>
        <v>-87.456707418618791</v>
      </c>
      <c r="P463" s="310">
        <f t="shared" ca="1" si="221"/>
        <v>23</v>
      </c>
      <c r="Q463" s="304">
        <f t="shared" ca="1" si="222"/>
        <v>0</v>
      </c>
      <c r="R463" s="306">
        <f t="shared" ca="1" si="223"/>
        <v>0</v>
      </c>
      <c r="S463" s="307">
        <f t="shared" ca="1" si="224"/>
        <v>5.083000000000002</v>
      </c>
      <c r="T463" s="304">
        <f t="shared" ca="1" si="204"/>
        <v>49.86423000000002</v>
      </c>
      <c r="U463" s="311">
        <f t="shared" ca="1" si="205"/>
        <v>0</v>
      </c>
      <c r="V463" s="306">
        <f t="shared" ca="1" si="206"/>
        <v>1.2261122393812862</v>
      </c>
      <c r="W463" s="304">
        <f t="shared" ca="1" si="207"/>
        <v>43.617832591100431</v>
      </c>
      <c r="Y463" s="314" t="str">
        <f t="shared" ca="1" si="225"/>
        <v/>
      </c>
      <c r="Z463" s="315" t="str">
        <f t="shared" ca="1" si="226"/>
        <v/>
      </c>
      <c r="AA463" s="316" t="str">
        <f t="shared" ca="1" si="227"/>
        <v/>
      </c>
      <c r="AC463" s="310" t="e">
        <f t="shared" ca="1" si="228"/>
        <v>#N/A</v>
      </c>
      <c r="AD463" s="323" t="e">
        <f t="shared" ca="1" si="229"/>
        <v>#N/A</v>
      </c>
      <c r="AE463" s="324" t="e">
        <f t="shared" ca="1" si="208"/>
        <v>#N/A</v>
      </c>
      <c r="AG463" s="306">
        <f t="shared" ca="1" si="230"/>
        <v>1.2192454949986242</v>
      </c>
      <c r="AH463" s="304">
        <f t="shared" ca="1" si="231"/>
        <v>-8.5810912598610347</v>
      </c>
    </row>
    <row r="464" spans="1:34" x14ac:dyDescent="0.2">
      <c r="A464" s="347">
        <f t="shared" ca="1" si="209"/>
        <v>1E-4</v>
      </c>
      <c r="B464" s="304">
        <f t="shared" ca="1" si="210"/>
        <v>34.307300000000438</v>
      </c>
      <c r="D464" s="306">
        <f t="shared" ca="1" si="211"/>
        <v>-0.3807807932609133</v>
      </c>
      <c r="E464" s="307">
        <f t="shared" ca="1" si="212"/>
        <v>-1.2373326673472782</v>
      </c>
      <c r="F464" s="304">
        <f t="shared" ca="1" si="213"/>
        <v>1.2945988344661603</v>
      </c>
      <c r="G464" s="306">
        <f t="shared" ca="1" si="214"/>
        <v>4.7763133170119492</v>
      </c>
      <c r="H464" s="307">
        <f t="shared" ca="1" si="215"/>
        <v>-107.53199587239719</v>
      </c>
      <c r="I464" s="304">
        <f t="shared" ca="1" si="216"/>
        <v>107.63801979413924</v>
      </c>
      <c r="J464" s="306">
        <f t="shared" ca="1" si="217"/>
        <v>386.39683720709877</v>
      </c>
      <c r="K464" s="307">
        <f t="shared" ca="1" si="218"/>
        <v>-9.0861383464426702</v>
      </c>
      <c r="L464" s="304">
        <f t="shared" ca="1" si="203"/>
        <v>386.50365291119806</v>
      </c>
      <c r="M464" s="306">
        <f t="shared" ca="1" si="219"/>
        <v>-1.5264079018298742</v>
      </c>
      <c r="N464" s="304">
        <f t="shared" ca="1" si="220"/>
        <v>-87.456730590271079</v>
      </c>
      <c r="P464" s="310">
        <f t="shared" ca="1" si="221"/>
        <v>23</v>
      </c>
      <c r="Q464" s="304">
        <f t="shared" ca="1" si="222"/>
        <v>0</v>
      </c>
      <c r="R464" s="306">
        <f t="shared" ca="1" si="223"/>
        <v>0</v>
      </c>
      <c r="S464" s="307">
        <f t="shared" ca="1" si="224"/>
        <v>5.083000000000002</v>
      </c>
      <c r="T464" s="304">
        <f t="shared" ca="1" si="204"/>
        <v>49.86423000000002</v>
      </c>
      <c r="U464" s="311">
        <f t="shared" ca="1" si="205"/>
        <v>0</v>
      </c>
      <c r="V464" s="306">
        <f t="shared" ca="1" si="206"/>
        <v>1.2261135578444711</v>
      </c>
      <c r="W464" s="304">
        <f t="shared" ca="1" si="207"/>
        <v>43.617978306446972</v>
      </c>
      <c r="Y464" s="314" t="str">
        <f t="shared" ca="1" si="225"/>
        <v/>
      </c>
      <c r="Z464" s="315" t="str">
        <f t="shared" ca="1" si="226"/>
        <v/>
      </c>
      <c r="AA464" s="316" t="str">
        <f t="shared" ca="1" si="227"/>
        <v/>
      </c>
      <c r="AC464" s="310" t="e">
        <f t="shared" ca="1" si="228"/>
        <v>#N/A</v>
      </c>
      <c r="AD464" s="323" t="e">
        <f t="shared" ca="1" si="229"/>
        <v>#N/A</v>
      </c>
      <c r="AE464" s="324" t="e">
        <f t="shared" ca="1" si="208"/>
        <v>#N/A</v>
      </c>
      <c r="AG464" s="306">
        <f t="shared" ca="1" si="230"/>
        <v>1.2192170034867882</v>
      </c>
      <c r="AH464" s="304">
        <f t="shared" ca="1" si="231"/>
        <v>-8.5811199274248313</v>
      </c>
    </row>
    <row r="465" spans="1:34" x14ac:dyDescent="0.2">
      <c r="A465" s="347">
        <f t="shared" ca="1" si="209"/>
        <v>1E-4</v>
      </c>
      <c r="B465" s="304">
        <f t="shared" ca="1" si="210"/>
        <v>34.307400000000442</v>
      </c>
      <c r="D465" s="306">
        <f t="shared" ca="1" si="211"/>
        <v>-0.38077859836257849</v>
      </c>
      <c r="E465" s="307">
        <f t="shared" ca="1" si="212"/>
        <v>-1.2373038743954154</v>
      </c>
      <c r="F465" s="304">
        <f t="shared" ca="1" si="213"/>
        <v>1.2945706695908401</v>
      </c>
      <c r="G465" s="306">
        <f t="shared" ca="1" si="214"/>
        <v>4.7762752391521133</v>
      </c>
      <c r="H465" s="307">
        <f t="shared" ca="1" si="215"/>
        <v>-107.53211960278463</v>
      </c>
      <c r="I465" s="304">
        <f t="shared" ca="1" si="216"/>
        <v>107.63814171299929</v>
      </c>
      <c r="J465" s="306">
        <f t="shared" ca="1" si="217"/>
        <v>386.39683720709877</v>
      </c>
      <c r="K465" s="307">
        <f t="shared" ca="1" si="218"/>
        <v>-9.0968915522164284</v>
      </c>
      <c r="L465" s="304">
        <f t="shared" ca="1" si="203"/>
        <v>386.50390585291882</v>
      </c>
      <c r="M465" s="306">
        <f t="shared" ca="1" si="219"/>
        <v>-1.5264083062473597</v>
      </c>
      <c r="N465" s="304">
        <f t="shared" ca="1" si="220"/>
        <v>-87.456753761686159</v>
      </c>
      <c r="P465" s="310">
        <f t="shared" ca="1" si="221"/>
        <v>23</v>
      </c>
      <c r="Q465" s="304">
        <f t="shared" ca="1" si="222"/>
        <v>0</v>
      </c>
      <c r="R465" s="306">
        <f t="shared" ca="1" si="223"/>
        <v>0</v>
      </c>
      <c r="S465" s="307">
        <f t="shared" ca="1" si="224"/>
        <v>5.083000000000002</v>
      </c>
      <c r="T465" s="304">
        <f t="shared" ca="1" si="204"/>
        <v>49.86423000000002</v>
      </c>
      <c r="U465" s="311">
        <f t="shared" ca="1" si="205"/>
        <v>0</v>
      </c>
      <c r="V465" s="306">
        <f t="shared" ca="1" si="206"/>
        <v>1.2261148763105914</v>
      </c>
      <c r="W465" s="304">
        <f t="shared" ca="1" si="207"/>
        <v>43.618124019913296</v>
      </c>
      <c r="Y465" s="314" t="str">
        <f t="shared" ca="1" si="225"/>
        <v/>
      </c>
      <c r="Z465" s="315" t="str">
        <f t="shared" ca="1" si="226"/>
        <v/>
      </c>
      <c r="AA465" s="316" t="str">
        <f t="shared" ca="1" si="227"/>
        <v/>
      </c>
      <c r="AC465" s="310" t="e">
        <f t="shared" ca="1" si="228"/>
        <v>#N/A</v>
      </c>
      <c r="AD465" s="323" t="e">
        <f t="shared" ca="1" si="229"/>
        <v>#N/A</v>
      </c>
      <c r="AE465" s="324" t="e">
        <f t="shared" ca="1" si="208"/>
        <v>#N/A</v>
      </c>
      <c r="AG465" s="306">
        <f t="shared" ca="1" si="230"/>
        <v>1.2191885123414536</v>
      </c>
      <c r="AH465" s="304">
        <f t="shared" ca="1" si="231"/>
        <v>-8.5811485946187194</v>
      </c>
    </row>
    <row r="466" spans="1:34" x14ac:dyDescent="0.2">
      <c r="A466" s="347">
        <f t="shared" ca="1" si="209"/>
        <v>1E-4</v>
      </c>
      <c r="B466" s="304">
        <f t="shared" ca="1" si="210"/>
        <v>34.307500000000445</v>
      </c>
      <c r="D466" s="306">
        <f t="shared" ca="1" si="211"/>
        <v>-0.38077640346009461</v>
      </c>
      <c r="E466" s="307">
        <f t="shared" ca="1" si="212"/>
        <v>-1.2372750818150404</v>
      </c>
      <c r="F466" s="304">
        <f t="shared" ca="1" si="213"/>
        <v>1.2945425051007091</v>
      </c>
      <c r="G466" s="306">
        <f t="shared" ca="1" si="214"/>
        <v>4.7762371615117676</v>
      </c>
      <c r="H466" s="307">
        <f t="shared" ca="1" si="215"/>
        <v>-107.53224333029281</v>
      </c>
      <c r="I466" s="304">
        <f t="shared" ca="1" si="216"/>
        <v>107.63826362901024</v>
      </c>
      <c r="J466" s="306">
        <f t="shared" ca="1" si="217"/>
        <v>386.39683720709877</v>
      </c>
      <c r="K466" s="307">
        <f t="shared" ca="1" si="218"/>
        <v>-9.1076447703630823</v>
      </c>
      <c r="L466" s="304">
        <f t="shared" ca="1" si="203"/>
        <v>386.50415909393826</v>
      </c>
      <c r="M466" s="306">
        <f t="shared" ca="1" si="219"/>
        <v>-1.5264087106607047</v>
      </c>
      <c r="N466" s="304">
        <f t="shared" ca="1" si="220"/>
        <v>-87.456776932864003</v>
      </c>
      <c r="P466" s="310">
        <f t="shared" ca="1" si="221"/>
        <v>23</v>
      </c>
      <c r="Q466" s="304">
        <f t="shared" ca="1" si="222"/>
        <v>0</v>
      </c>
      <c r="R466" s="306">
        <f t="shared" ca="1" si="223"/>
        <v>0</v>
      </c>
      <c r="S466" s="307">
        <f t="shared" ca="1" si="224"/>
        <v>5.083000000000002</v>
      </c>
      <c r="T466" s="304">
        <f t="shared" ca="1" si="204"/>
        <v>49.86423000000002</v>
      </c>
      <c r="U466" s="311">
        <f t="shared" ca="1" si="205"/>
        <v>0</v>
      </c>
      <c r="V466" s="306">
        <f t="shared" ca="1" si="206"/>
        <v>1.2261161947796471</v>
      </c>
      <c r="W466" s="304">
        <f t="shared" ca="1" si="207"/>
        <v>43.618269731499389</v>
      </c>
      <c r="Y466" s="314" t="str">
        <f t="shared" ca="1" si="225"/>
        <v/>
      </c>
      <c r="Z466" s="315" t="str">
        <f t="shared" ca="1" si="226"/>
        <v/>
      </c>
      <c r="AA466" s="316" t="str">
        <f t="shared" ca="1" si="227"/>
        <v/>
      </c>
      <c r="AC466" s="310" t="e">
        <f t="shared" ca="1" si="228"/>
        <v>#N/A</v>
      </c>
      <c r="AD466" s="323" t="e">
        <f t="shared" ca="1" si="229"/>
        <v>#N/A</v>
      </c>
      <c r="AE466" s="324" t="e">
        <f t="shared" ca="1" si="208"/>
        <v>#N/A</v>
      </c>
      <c r="AG466" s="306">
        <f t="shared" ca="1" si="230"/>
        <v>1.2191600215626153</v>
      </c>
      <c r="AH466" s="304">
        <f t="shared" ca="1" si="231"/>
        <v>-8.581177261442706</v>
      </c>
    </row>
    <row r="467" spans="1:34" x14ac:dyDescent="0.2">
      <c r="A467" s="347">
        <f t="shared" ca="1" si="209"/>
        <v>1E-4</v>
      </c>
      <c r="B467" s="304">
        <f t="shared" ca="1" si="210"/>
        <v>34.307600000000448</v>
      </c>
      <c r="D467" s="306">
        <f t="shared" ca="1" si="211"/>
        <v>-0.38077420855346583</v>
      </c>
      <c r="E467" s="307">
        <f t="shared" ca="1" si="212"/>
        <v>-1.2372462896061549</v>
      </c>
      <c r="F467" s="304">
        <f t="shared" ca="1" si="213"/>
        <v>1.2945143409957711</v>
      </c>
      <c r="G467" s="306">
        <f t="shared" ca="1" si="214"/>
        <v>4.7761990840909121</v>
      </c>
      <c r="H467" s="307">
        <f t="shared" ca="1" si="215"/>
        <v>-107.53236705492178</v>
      </c>
      <c r="I467" s="304">
        <f t="shared" ca="1" si="216"/>
        <v>107.63838554217216</v>
      </c>
      <c r="J467" s="306">
        <f t="shared" ca="1" si="217"/>
        <v>386.39683720709877</v>
      </c>
      <c r="K467" s="307">
        <f t="shared" ca="1" si="218"/>
        <v>-9.1183980008823422</v>
      </c>
      <c r="L467" s="304">
        <f t="shared" ca="1" si="203"/>
        <v>386.50441263425654</v>
      </c>
      <c r="M467" s="306">
        <f t="shared" ca="1" si="219"/>
        <v>-1.5264091150699097</v>
      </c>
      <c r="N467" s="304">
        <f t="shared" ca="1" si="220"/>
        <v>-87.456800103804653</v>
      </c>
      <c r="P467" s="310">
        <f t="shared" ca="1" si="221"/>
        <v>23</v>
      </c>
      <c r="Q467" s="304">
        <f t="shared" ca="1" si="222"/>
        <v>0</v>
      </c>
      <c r="R467" s="306">
        <f t="shared" ca="1" si="223"/>
        <v>0</v>
      </c>
      <c r="S467" s="307">
        <f t="shared" ca="1" si="224"/>
        <v>5.083000000000002</v>
      </c>
      <c r="T467" s="304">
        <f t="shared" ca="1" si="204"/>
        <v>49.86423000000002</v>
      </c>
      <c r="U467" s="311">
        <f t="shared" ca="1" si="205"/>
        <v>0</v>
      </c>
      <c r="V467" s="306">
        <f t="shared" ca="1" si="206"/>
        <v>1.2261175132516382</v>
      </c>
      <c r="W467" s="304">
        <f t="shared" ca="1" si="207"/>
        <v>43.618415441205293</v>
      </c>
      <c r="Y467" s="314" t="str">
        <f t="shared" ca="1" si="225"/>
        <v/>
      </c>
      <c r="Z467" s="315" t="str">
        <f t="shared" ca="1" si="226"/>
        <v/>
      </c>
      <c r="AA467" s="316" t="str">
        <f t="shared" ca="1" si="227"/>
        <v/>
      </c>
      <c r="AC467" s="310" t="e">
        <f t="shared" ca="1" si="228"/>
        <v>#N/A</v>
      </c>
      <c r="AD467" s="323" t="e">
        <f t="shared" ca="1" si="229"/>
        <v>#N/A</v>
      </c>
      <c r="AE467" s="324" t="e">
        <f t="shared" ca="1" si="208"/>
        <v>#N/A</v>
      </c>
      <c r="AG467" s="306">
        <f t="shared" ca="1" si="230"/>
        <v>1.2191315311502784</v>
      </c>
      <c r="AH467" s="304">
        <f t="shared" ca="1" si="231"/>
        <v>-8.5812059278967876</v>
      </c>
    </row>
    <row r="468" spans="1:34" x14ac:dyDescent="0.2">
      <c r="A468" s="347">
        <f t="shared" ca="1" si="209"/>
        <v>1E-4</v>
      </c>
      <c r="B468" s="304">
        <f t="shared" ca="1" si="210"/>
        <v>34.307700000000452</v>
      </c>
      <c r="D468" s="306">
        <f t="shared" ca="1" si="211"/>
        <v>-0.38077201364268959</v>
      </c>
      <c r="E468" s="307">
        <f t="shared" ca="1" si="212"/>
        <v>-1.2372174977687536</v>
      </c>
      <c r="F468" s="304">
        <f t="shared" ca="1" si="213"/>
        <v>1.2944861772760203</v>
      </c>
      <c r="G468" s="306">
        <f t="shared" ca="1" si="214"/>
        <v>4.7761610068895477</v>
      </c>
      <c r="H468" s="307">
        <f t="shared" ca="1" si="215"/>
        <v>-107.53249077667155</v>
      </c>
      <c r="I468" s="304">
        <f t="shared" ca="1" si="216"/>
        <v>107.63850745248507</v>
      </c>
      <c r="J468" s="306">
        <f t="shared" ca="1" si="217"/>
        <v>386.39683720709877</v>
      </c>
      <c r="K468" s="307">
        <f t="shared" ca="1" si="218"/>
        <v>-9.1291512437739222</v>
      </c>
      <c r="L468" s="304">
        <f t="shared" ca="1" si="203"/>
        <v>386.50466647387435</v>
      </c>
      <c r="M468" s="306">
        <f t="shared" ca="1" si="219"/>
        <v>-1.5264095194749745</v>
      </c>
      <c r="N468" s="304">
        <f t="shared" ca="1" si="220"/>
        <v>-87.456823274508082</v>
      </c>
      <c r="P468" s="310">
        <f t="shared" ca="1" si="221"/>
        <v>23</v>
      </c>
      <c r="Q468" s="304">
        <f t="shared" ca="1" si="222"/>
        <v>0</v>
      </c>
      <c r="R468" s="306">
        <f t="shared" ca="1" si="223"/>
        <v>0</v>
      </c>
      <c r="S468" s="307">
        <f t="shared" ca="1" si="224"/>
        <v>5.083000000000002</v>
      </c>
      <c r="T468" s="304">
        <f t="shared" ca="1" si="204"/>
        <v>49.86423000000002</v>
      </c>
      <c r="U468" s="311">
        <f t="shared" ca="1" si="205"/>
        <v>0</v>
      </c>
      <c r="V468" s="306">
        <f t="shared" ca="1" si="206"/>
        <v>1.226118831726565</v>
      </c>
      <c r="W468" s="304">
        <f t="shared" ca="1" si="207"/>
        <v>43.618561149031017</v>
      </c>
      <c r="Y468" s="314" t="str">
        <f t="shared" ca="1" si="225"/>
        <v/>
      </c>
      <c r="Z468" s="315" t="str">
        <f t="shared" ca="1" si="226"/>
        <v/>
      </c>
      <c r="AA468" s="316" t="str">
        <f t="shared" ca="1" si="227"/>
        <v/>
      </c>
      <c r="AC468" s="310" t="e">
        <f t="shared" ca="1" si="228"/>
        <v>#N/A</v>
      </c>
      <c r="AD468" s="323" t="e">
        <f t="shared" ca="1" si="229"/>
        <v>#N/A</v>
      </c>
      <c r="AE468" s="324" t="e">
        <f t="shared" ca="1" si="208"/>
        <v>#N/A</v>
      </c>
      <c r="AG468" s="306">
        <f t="shared" ca="1" si="230"/>
        <v>1.2191030411044341</v>
      </c>
      <c r="AH468" s="304">
        <f t="shared" ca="1" si="231"/>
        <v>-8.5812345939809713</v>
      </c>
    </row>
    <row r="469" spans="1:34" x14ac:dyDescent="0.2">
      <c r="A469" s="347">
        <f t="shared" ca="1" si="209"/>
        <v>1E-4</v>
      </c>
      <c r="B469" s="304">
        <f t="shared" ca="1" si="210"/>
        <v>34.307800000000455</v>
      </c>
      <c r="D469" s="306">
        <f t="shared" ca="1" si="211"/>
        <v>-0.38076981872776872</v>
      </c>
      <c r="E469" s="307">
        <f t="shared" ca="1" si="212"/>
        <v>-1.2371887063028311</v>
      </c>
      <c r="F469" s="304">
        <f t="shared" ca="1" si="213"/>
        <v>1.294458013941453</v>
      </c>
      <c r="G469" s="306">
        <f t="shared" ca="1" si="214"/>
        <v>4.7761229299076753</v>
      </c>
      <c r="H469" s="307">
        <f t="shared" ca="1" si="215"/>
        <v>-107.53261449554218</v>
      </c>
      <c r="I469" s="304">
        <f t="shared" ca="1" si="216"/>
        <v>107.63862935994901</v>
      </c>
      <c r="J469" s="306">
        <f t="shared" ca="1" si="217"/>
        <v>386.39683720709877</v>
      </c>
      <c r="K469" s="307">
        <f t="shared" ca="1" si="218"/>
        <v>-9.1399044990375327</v>
      </c>
      <c r="L469" s="304">
        <f t="shared" ca="1" si="203"/>
        <v>386.50492061279209</v>
      </c>
      <c r="M469" s="306">
        <f t="shared" ca="1" si="219"/>
        <v>-1.5264099238758992</v>
      </c>
      <c r="N469" s="304">
        <f t="shared" ca="1" si="220"/>
        <v>-87.456846444974289</v>
      </c>
      <c r="P469" s="310">
        <f t="shared" ca="1" si="221"/>
        <v>23</v>
      </c>
      <c r="Q469" s="304">
        <f t="shared" ca="1" si="222"/>
        <v>0</v>
      </c>
      <c r="R469" s="306">
        <f t="shared" ca="1" si="223"/>
        <v>0</v>
      </c>
      <c r="S469" s="307">
        <f t="shared" ca="1" si="224"/>
        <v>5.083000000000002</v>
      </c>
      <c r="T469" s="304">
        <f t="shared" ca="1" si="204"/>
        <v>49.86423000000002</v>
      </c>
      <c r="U469" s="311">
        <f t="shared" ca="1" si="205"/>
        <v>0</v>
      </c>
      <c r="V469" s="306">
        <f t="shared" ca="1" si="206"/>
        <v>1.2261201502044266</v>
      </c>
      <c r="W469" s="304">
        <f t="shared" ca="1" si="207"/>
        <v>43.618706854976544</v>
      </c>
      <c r="Y469" s="314" t="str">
        <f t="shared" ca="1" si="225"/>
        <v/>
      </c>
      <c r="Z469" s="315" t="str">
        <f t="shared" ca="1" si="226"/>
        <v/>
      </c>
      <c r="AA469" s="316" t="str">
        <f t="shared" ca="1" si="227"/>
        <v/>
      </c>
      <c r="AC469" s="310" t="e">
        <f t="shared" ca="1" si="228"/>
        <v>#N/A</v>
      </c>
      <c r="AD469" s="323" t="e">
        <f t="shared" ca="1" si="229"/>
        <v>#N/A</v>
      </c>
      <c r="AE469" s="324" t="e">
        <f t="shared" ca="1" si="208"/>
        <v>#N/A</v>
      </c>
      <c r="AG469" s="306">
        <f t="shared" ca="1" si="230"/>
        <v>1.2190745514250825</v>
      </c>
      <c r="AH469" s="304">
        <f t="shared" ca="1" si="231"/>
        <v>-8.5812632596952589</v>
      </c>
    </row>
    <row r="470" spans="1:34" x14ac:dyDescent="0.2">
      <c r="A470" s="347">
        <f t="shared" ca="1" si="209"/>
        <v>1E-4</v>
      </c>
      <c r="B470" s="304">
        <f t="shared" ca="1" si="210"/>
        <v>34.307900000000458</v>
      </c>
      <c r="D470" s="306">
        <f t="shared" ca="1" si="211"/>
        <v>-0.38076762380870188</v>
      </c>
      <c r="E470" s="307">
        <f t="shared" ca="1" si="212"/>
        <v>-1.2371599152083963</v>
      </c>
      <c r="F470" s="304">
        <f t="shared" ca="1" si="213"/>
        <v>1.2944298509920773</v>
      </c>
      <c r="G470" s="306">
        <f t="shared" ca="1" si="214"/>
        <v>4.7760848531452949</v>
      </c>
      <c r="H470" s="307">
        <f t="shared" ca="1" si="215"/>
        <v>-107.5327382115337</v>
      </c>
      <c r="I470" s="304">
        <f t="shared" ca="1" si="216"/>
        <v>107.63875126456402</v>
      </c>
      <c r="J470" s="306">
        <f t="shared" ca="1" si="217"/>
        <v>386.39683720709877</v>
      </c>
      <c r="K470" s="307">
        <f t="shared" ca="1" si="218"/>
        <v>-9.1506577666728859</v>
      </c>
      <c r="L470" s="304">
        <f t="shared" ca="1" si="203"/>
        <v>386.5051750510101</v>
      </c>
      <c r="M470" s="306">
        <f t="shared" ca="1" si="219"/>
        <v>-1.526410328272684</v>
      </c>
      <c r="N470" s="304">
        <f t="shared" ca="1" si="220"/>
        <v>-87.456869615203303</v>
      </c>
      <c r="P470" s="310">
        <f t="shared" ca="1" si="221"/>
        <v>23</v>
      </c>
      <c r="Q470" s="304">
        <f t="shared" ca="1" si="222"/>
        <v>0</v>
      </c>
      <c r="R470" s="306">
        <f t="shared" ca="1" si="223"/>
        <v>0</v>
      </c>
      <c r="S470" s="307">
        <f t="shared" ca="1" si="224"/>
        <v>5.083000000000002</v>
      </c>
      <c r="T470" s="304">
        <f t="shared" ca="1" si="204"/>
        <v>49.86423000000002</v>
      </c>
      <c r="U470" s="311">
        <f t="shared" ca="1" si="205"/>
        <v>0</v>
      </c>
      <c r="V470" s="306">
        <f t="shared" ca="1" si="206"/>
        <v>1.2261214686852242</v>
      </c>
      <c r="W470" s="304">
        <f t="shared" ca="1" si="207"/>
        <v>43.618852559041947</v>
      </c>
      <c r="Y470" s="314" t="str">
        <f t="shared" ca="1" si="225"/>
        <v/>
      </c>
      <c r="Z470" s="315" t="str">
        <f t="shared" ca="1" si="226"/>
        <v/>
      </c>
      <c r="AA470" s="316" t="str">
        <f t="shared" ca="1" si="227"/>
        <v/>
      </c>
      <c r="AC470" s="310" t="e">
        <f t="shared" ca="1" si="228"/>
        <v>#N/A</v>
      </c>
      <c r="AD470" s="323" t="e">
        <f t="shared" ca="1" si="229"/>
        <v>#N/A</v>
      </c>
      <c r="AE470" s="324" t="e">
        <f t="shared" ca="1" si="208"/>
        <v>#N/A</v>
      </c>
      <c r="AG470" s="306">
        <f t="shared" ca="1" si="230"/>
        <v>1.2190460621122217</v>
      </c>
      <c r="AH470" s="304">
        <f t="shared" ca="1" si="231"/>
        <v>-8.5812919250396469</v>
      </c>
    </row>
    <row r="471" spans="1:34" x14ac:dyDescent="0.2">
      <c r="A471" s="347">
        <f t="shared" ca="1" si="209"/>
        <v>1E-4</v>
      </c>
      <c r="B471" s="304">
        <f t="shared" ca="1" si="210"/>
        <v>34.308000000000462</v>
      </c>
      <c r="D471" s="306">
        <f t="shared" ca="1" si="211"/>
        <v>-0.38076542888549059</v>
      </c>
      <c r="E471" s="307">
        <f t="shared" ca="1" si="212"/>
        <v>-1.2371311244854297</v>
      </c>
      <c r="F471" s="304">
        <f t="shared" ca="1" si="213"/>
        <v>1.2944016884278757</v>
      </c>
      <c r="G471" s="306">
        <f t="shared" ca="1" si="214"/>
        <v>4.7760467766024064</v>
      </c>
      <c r="H471" s="307">
        <f t="shared" ca="1" si="215"/>
        <v>-107.53286192464614</v>
      </c>
      <c r="I471" s="304">
        <f t="shared" ca="1" si="216"/>
        <v>107.63887316633014</v>
      </c>
      <c r="J471" s="306">
        <f t="shared" ca="1" si="217"/>
        <v>386.39683720709877</v>
      </c>
      <c r="K471" s="307">
        <f t="shared" ca="1" si="218"/>
        <v>-9.1614110466796941</v>
      </c>
      <c r="L471" s="304">
        <f t="shared" ca="1" si="203"/>
        <v>386.50542978852883</v>
      </c>
      <c r="M471" s="306">
        <f t="shared" ca="1" si="219"/>
        <v>-1.5264107326653287</v>
      </c>
      <c r="N471" s="304">
        <f t="shared" ca="1" si="220"/>
        <v>-87.456892785195123</v>
      </c>
      <c r="P471" s="310">
        <f t="shared" ca="1" si="221"/>
        <v>23</v>
      </c>
      <c r="Q471" s="304">
        <f t="shared" ca="1" si="222"/>
        <v>0</v>
      </c>
      <c r="R471" s="306">
        <f t="shared" ca="1" si="223"/>
        <v>0</v>
      </c>
      <c r="S471" s="307">
        <f t="shared" ca="1" si="224"/>
        <v>5.083000000000002</v>
      </c>
      <c r="T471" s="304">
        <f t="shared" ca="1" si="204"/>
        <v>49.86423000000002</v>
      </c>
      <c r="U471" s="311">
        <f t="shared" ca="1" si="205"/>
        <v>0</v>
      </c>
      <c r="V471" s="306">
        <f t="shared" ca="1" si="206"/>
        <v>1.2261227871689571</v>
      </c>
      <c r="W471" s="304">
        <f t="shared" ca="1" si="207"/>
        <v>43.618998261227212</v>
      </c>
      <c r="Y471" s="314" t="str">
        <f t="shared" ca="1" si="225"/>
        <v/>
      </c>
      <c r="Z471" s="315" t="str">
        <f t="shared" ca="1" si="226"/>
        <v/>
      </c>
      <c r="AA471" s="316" t="str">
        <f t="shared" ca="1" si="227"/>
        <v/>
      </c>
      <c r="AC471" s="310" t="e">
        <f t="shared" ca="1" si="228"/>
        <v>#N/A</v>
      </c>
      <c r="AD471" s="323" t="e">
        <f t="shared" ca="1" si="229"/>
        <v>#N/A</v>
      </c>
      <c r="AE471" s="324" t="e">
        <f t="shared" ca="1" si="208"/>
        <v>#N/A</v>
      </c>
      <c r="AG471" s="306">
        <f t="shared" ca="1" si="230"/>
        <v>1.219017573165841</v>
      </c>
      <c r="AH471" s="304">
        <f t="shared" ca="1" si="231"/>
        <v>-8.5813205900141512</v>
      </c>
    </row>
    <row r="472" spans="1:34" x14ac:dyDescent="0.2">
      <c r="A472" s="347">
        <f t="shared" ca="1" si="209"/>
        <v>1E-4</v>
      </c>
      <c r="B472" s="304">
        <f t="shared" ca="1" si="210"/>
        <v>34.308100000000465</v>
      </c>
      <c r="D472" s="306">
        <f t="shared" ca="1" si="211"/>
        <v>-0.38076323395813561</v>
      </c>
      <c r="E472" s="307">
        <f t="shared" ca="1" si="212"/>
        <v>-1.2371023341339349</v>
      </c>
      <c r="F472" s="304">
        <f t="shared" ca="1" si="213"/>
        <v>1.294373526248852</v>
      </c>
      <c r="G472" s="306">
        <f t="shared" ca="1" si="214"/>
        <v>4.7760087002790108</v>
      </c>
      <c r="H472" s="307">
        <f t="shared" ca="1" si="215"/>
        <v>-107.53298563487955</v>
      </c>
      <c r="I472" s="304">
        <f t="shared" ca="1" si="216"/>
        <v>107.6389950652474</v>
      </c>
      <c r="J472" s="306">
        <f t="shared" ca="1" si="217"/>
        <v>386.39683720709877</v>
      </c>
      <c r="K472" s="307">
        <f t="shared" ca="1" si="218"/>
        <v>-9.1721643390576695</v>
      </c>
      <c r="L472" s="304">
        <f t="shared" ca="1" si="203"/>
        <v>386.50568482534879</v>
      </c>
      <c r="M472" s="306">
        <f t="shared" ca="1" si="219"/>
        <v>-1.5264111370538336</v>
      </c>
      <c r="N472" s="304">
        <f t="shared" ca="1" si="220"/>
        <v>-87.456915954949736</v>
      </c>
      <c r="P472" s="310">
        <f t="shared" ca="1" si="221"/>
        <v>23</v>
      </c>
      <c r="Q472" s="304">
        <f t="shared" ca="1" si="222"/>
        <v>0</v>
      </c>
      <c r="R472" s="306">
        <f t="shared" ca="1" si="223"/>
        <v>0</v>
      </c>
      <c r="S472" s="307">
        <f t="shared" ca="1" si="224"/>
        <v>5.083000000000002</v>
      </c>
      <c r="T472" s="304">
        <f t="shared" ca="1" si="204"/>
        <v>49.86423000000002</v>
      </c>
      <c r="U472" s="311">
        <f t="shared" ca="1" si="205"/>
        <v>0</v>
      </c>
      <c r="V472" s="306">
        <f t="shared" ca="1" si="206"/>
        <v>1.2261241056556254</v>
      </c>
      <c r="W472" s="304">
        <f t="shared" ca="1" si="207"/>
        <v>43.619143961532352</v>
      </c>
      <c r="Y472" s="314" t="str">
        <f t="shared" ca="1" si="225"/>
        <v/>
      </c>
      <c r="Z472" s="315" t="str">
        <f t="shared" ca="1" si="226"/>
        <v/>
      </c>
      <c r="AA472" s="316" t="str">
        <f t="shared" ca="1" si="227"/>
        <v/>
      </c>
      <c r="AC472" s="310" t="e">
        <f t="shared" ca="1" si="228"/>
        <v>#N/A</v>
      </c>
      <c r="AD472" s="323" t="e">
        <f t="shared" ca="1" si="229"/>
        <v>#N/A</v>
      </c>
      <c r="AE472" s="324" t="e">
        <f t="shared" ca="1" si="208"/>
        <v>#N/A</v>
      </c>
      <c r="AG472" s="306">
        <f t="shared" ca="1" si="230"/>
        <v>1.2189890845859441</v>
      </c>
      <c r="AH472" s="304">
        <f t="shared" ca="1" si="231"/>
        <v>-8.5813492546187682</v>
      </c>
    </row>
    <row r="473" spans="1:34" x14ac:dyDescent="0.2">
      <c r="A473" s="347">
        <f t="shared" ca="1" si="209"/>
        <v>1E-4</v>
      </c>
      <c r="B473" s="304">
        <f t="shared" ca="1" si="210"/>
        <v>34.308200000000468</v>
      </c>
      <c r="D473" s="306">
        <f t="shared" ca="1" si="211"/>
        <v>-0.38076103902663577</v>
      </c>
      <c r="E473" s="307">
        <f t="shared" ca="1" si="212"/>
        <v>-1.2370735441539118</v>
      </c>
      <c r="F473" s="304">
        <f t="shared" ca="1" si="213"/>
        <v>1.2943453644550065</v>
      </c>
      <c r="G473" s="306">
        <f t="shared" ca="1" si="214"/>
        <v>4.7759706241751081</v>
      </c>
      <c r="H473" s="307">
        <f t="shared" ca="1" si="215"/>
        <v>-107.53310934223397</v>
      </c>
      <c r="I473" s="304">
        <f t="shared" ca="1" si="216"/>
        <v>107.63911696131584</v>
      </c>
      <c r="J473" s="306">
        <f t="shared" ca="1" si="217"/>
        <v>386.39683720709877</v>
      </c>
      <c r="K473" s="307">
        <f t="shared" ca="1" si="218"/>
        <v>-9.1829176438065243</v>
      </c>
      <c r="L473" s="304">
        <f t="shared" ca="1" si="203"/>
        <v>386.50594016147039</v>
      </c>
      <c r="M473" s="306">
        <f t="shared" ca="1" si="219"/>
        <v>-1.5264115414381987</v>
      </c>
      <c r="N473" s="304">
        <f t="shared" ca="1" si="220"/>
        <v>-87.456939124467155</v>
      </c>
      <c r="P473" s="310">
        <f t="shared" ca="1" si="221"/>
        <v>23</v>
      </c>
      <c r="Q473" s="304">
        <f t="shared" ca="1" si="222"/>
        <v>0</v>
      </c>
      <c r="R473" s="306">
        <f t="shared" ca="1" si="223"/>
        <v>0</v>
      </c>
      <c r="S473" s="307">
        <f t="shared" ca="1" si="224"/>
        <v>5.083000000000002</v>
      </c>
      <c r="T473" s="304">
        <f t="shared" ca="1" si="204"/>
        <v>49.86423000000002</v>
      </c>
      <c r="U473" s="311">
        <f t="shared" ca="1" si="205"/>
        <v>0</v>
      </c>
      <c r="V473" s="306">
        <f t="shared" ca="1" si="206"/>
        <v>1.2261254241452286</v>
      </c>
      <c r="W473" s="304">
        <f t="shared" ca="1" si="207"/>
        <v>43.619289659957374</v>
      </c>
      <c r="Y473" s="314" t="str">
        <f t="shared" ca="1" si="225"/>
        <v/>
      </c>
      <c r="Z473" s="315" t="str">
        <f t="shared" ca="1" si="226"/>
        <v/>
      </c>
      <c r="AA473" s="316" t="str">
        <f t="shared" ca="1" si="227"/>
        <v/>
      </c>
      <c r="AC473" s="310" t="e">
        <f t="shared" ca="1" si="228"/>
        <v>#N/A</v>
      </c>
      <c r="AD473" s="323" t="e">
        <f t="shared" ca="1" si="229"/>
        <v>#N/A</v>
      </c>
      <c r="AE473" s="324" t="e">
        <f t="shared" ca="1" si="208"/>
        <v>#N/A</v>
      </c>
      <c r="AG473" s="306">
        <f t="shared" ca="1" si="230"/>
        <v>1.2189605963725274</v>
      </c>
      <c r="AH473" s="304">
        <f t="shared" ca="1" si="231"/>
        <v>-8.5813779188534998</v>
      </c>
    </row>
    <row r="474" spans="1:34" x14ac:dyDescent="0.2">
      <c r="A474" s="347">
        <f t="shared" ca="1" si="209"/>
        <v>1E-4</v>
      </c>
      <c r="B474" s="304">
        <f t="shared" ca="1" si="210"/>
        <v>34.308300000000472</v>
      </c>
      <c r="D474" s="306">
        <f t="shared" ca="1" si="211"/>
        <v>-0.38075884409099203</v>
      </c>
      <c r="E474" s="307">
        <f t="shared" ca="1" si="212"/>
        <v>-1.2370447545453569</v>
      </c>
      <c r="F474" s="304">
        <f t="shared" ca="1" si="213"/>
        <v>1.2943172030463361</v>
      </c>
      <c r="G474" s="306">
        <f t="shared" ca="1" si="214"/>
        <v>4.7759325482906991</v>
      </c>
      <c r="H474" s="307">
        <f t="shared" ca="1" si="215"/>
        <v>-107.53323304670943</v>
      </c>
      <c r="I474" s="304">
        <f t="shared" ca="1" si="216"/>
        <v>107.63923885453549</v>
      </c>
      <c r="J474" s="306">
        <f t="shared" ca="1" si="217"/>
        <v>386.39683720709877</v>
      </c>
      <c r="K474" s="307">
        <f t="shared" ca="1" si="218"/>
        <v>-9.1936709609259708</v>
      </c>
      <c r="L474" s="304">
        <f t="shared" ca="1" si="203"/>
        <v>386.50619579689396</v>
      </c>
      <c r="M474" s="306">
        <f t="shared" ca="1" si="219"/>
        <v>-1.526411945818424</v>
      </c>
      <c r="N474" s="304">
        <f t="shared" ca="1" si="220"/>
        <v>-87.456962293747381</v>
      </c>
      <c r="P474" s="310">
        <f t="shared" ca="1" si="221"/>
        <v>23</v>
      </c>
      <c r="Q474" s="304">
        <f t="shared" ca="1" si="222"/>
        <v>0</v>
      </c>
      <c r="R474" s="306">
        <f t="shared" ca="1" si="223"/>
        <v>0</v>
      </c>
      <c r="S474" s="307">
        <f t="shared" ca="1" si="224"/>
        <v>5.083000000000002</v>
      </c>
      <c r="T474" s="304">
        <f t="shared" ca="1" si="204"/>
        <v>49.86423000000002</v>
      </c>
      <c r="U474" s="311">
        <f t="shared" ca="1" si="205"/>
        <v>0</v>
      </c>
      <c r="V474" s="306">
        <f t="shared" ca="1" si="206"/>
        <v>1.2261267426377669</v>
      </c>
      <c r="W474" s="304">
        <f t="shared" ca="1" si="207"/>
        <v>43.619435356502287</v>
      </c>
      <c r="Y474" s="314" t="str">
        <f t="shared" ca="1" si="225"/>
        <v/>
      </c>
      <c r="Z474" s="315" t="str">
        <f t="shared" ca="1" si="226"/>
        <v/>
      </c>
      <c r="AA474" s="316" t="str">
        <f t="shared" ca="1" si="227"/>
        <v/>
      </c>
      <c r="AC474" s="310" t="e">
        <f t="shared" ca="1" si="228"/>
        <v>#N/A</v>
      </c>
      <c r="AD474" s="323" t="e">
        <f t="shared" ca="1" si="229"/>
        <v>#N/A</v>
      </c>
      <c r="AE474" s="324" t="e">
        <f t="shared" ca="1" si="208"/>
        <v>#N/A</v>
      </c>
      <c r="AG474" s="306">
        <f t="shared" ca="1" si="230"/>
        <v>1.2189321085255909</v>
      </c>
      <c r="AH474" s="304">
        <f t="shared" ca="1" si="231"/>
        <v>-8.5814065827183477</v>
      </c>
    </row>
    <row r="475" spans="1:34" x14ac:dyDescent="0.2">
      <c r="A475" s="347">
        <f t="shared" ca="1" si="209"/>
        <v>1E-4</v>
      </c>
      <c r="B475" s="304">
        <f t="shared" ca="1" si="210"/>
        <v>34.308400000000475</v>
      </c>
      <c r="D475" s="306">
        <f t="shared" ca="1" si="211"/>
        <v>-0.38075664915120527</v>
      </c>
      <c r="E475" s="307">
        <f t="shared" ca="1" si="212"/>
        <v>-1.2370159653082702</v>
      </c>
      <c r="F475" s="304">
        <f t="shared" ca="1" si="213"/>
        <v>1.2942890420228419</v>
      </c>
      <c r="G475" s="306">
        <f t="shared" ca="1" si="214"/>
        <v>4.7758944726257839</v>
      </c>
      <c r="H475" s="307">
        <f t="shared" ca="1" si="215"/>
        <v>-107.53335674830596</v>
      </c>
      <c r="I475" s="304">
        <f t="shared" ca="1" si="216"/>
        <v>107.6393607449064</v>
      </c>
      <c r="J475" s="306">
        <f t="shared" ca="1" si="217"/>
        <v>386.39683720709877</v>
      </c>
      <c r="K475" s="307">
        <f t="shared" ca="1" si="218"/>
        <v>-9.2044242904157212</v>
      </c>
      <c r="L475" s="304">
        <f t="shared" ca="1" si="203"/>
        <v>386.50645173162007</v>
      </c>
      <c r="M475" s="306">
        <f t="shared" ca="1" si="219"/>
        <v>-1.5264123501945095</v>
      </c>
      <c r="N475" s="304">
        <f t="shared" ca="1" si="220"/>
        <v>-87.456985462790414</v>
      </c>
      <c r="P475" s="310">
        <f t="shared" ca="1" si="221"/>
        <v>23</v>
      </c>
      <c r="Q475" s="304">
        <f t="shared" ca="1" si="222"/>
        <v>0</v>
      </c>
      <c r="R475" s="306">
        <f t="shared" ca="1" si="223"/>
        <v>0</v>
      </c>
      <c r="S475" s="307">
        <f t="shared" ca="1" si="224"/>
        <v>5.083000000000002</v>
      </c>
      <c r="T475" s="304">
        <f t="shared" ca="1" si="204"/>
        <v>49.86423000000002</v>
      </c>
      <c r="U475" s="311">
        <f t="shared" ca="1" si="205"/>
        <v>0</v>
      </c>
      <c r="V475" s="306">
        <f t="shared" ca="1" si="206"/>
        <v>1.2261280611332408</v>
      </c>
      <c r="W475" s="304">
        <f t="shared" ca="1" si="207"/>
        <v>43.619581051167131</v>
      </c>
      <c r="Y475" s="314" t="str">
        <f t="shared" ca="1" si="225"/>
        <v/>
      </c>
      <c r="Z475" s="315" t="str">
        <f t="shared" ca="1" si="226"/>
        <v/>
      </c>
      <c r="AA475" s="316" t="str">
        <f t="shared" ca="1" si="227"/>
        <v/>
      </c>
      <c r="AC475" s="310" t="e">
        <f t="shared" ca="1" si="228"/>
        <v>#N/A</v>
      </c>
      <c r="AD475" s="323" t="e">
        <f t="shared" ca="1" si="229"/>
        <v>#N/A</v>
      </c>
      <c r="AE475" s="324" t="e">
        <f t="shared" ca="1" si="208"/>
        <v>#N/A</v>
      </c>
      <c r="AG475" s="306">
        <f t="shared" ca="1" si="230"/>
        <v>1.2189036210451309</v>
      </c>
      <c r="AH475" s="304">
        <f t="shared" ca="1" si="231"/>
        <v>-8.5814352462133137</v>
      </c>
    </row>
    <row r="476" spans="1:34" x14ac:dyDescent="0.2">
      <c r="A476" s="347">
        <f t="shared" ca="1" si="209"/>
        <v>1E-4</v>
      </c>
      <c r="B476" s="304">
        <f t="shared" ca="1" si="210"/>
        <v>34.308500000000478</v>
      </c>
      <c r="D476" s="306">
        <f t="shared" ca="1" si="211"/>
        <v>-0.3807544542072766</v>
      </c>
      <c r="E476" s="307">
        <f t="shared" ca="1" si="212"/>
        <v>-1.2369871764426428</v>
      </c>
      <c r="F476" s="304">
        <f t="shared" ca="1" si="213"/>
        <v>1.2942608813845153</v>
      </c>
      <c r="G476" s="306">
        <f t="shared" ca="1" si="214"/>
        <v>4.7758563971803634</v>
      </c>
      <c r="H476" s="307">
        <f t="shared" ca="1" si="215"/>
        <v>-107.53348044702361</v>
      </c>
      <c r="I476" s="304">
        <f t="shared" ca="1" si="216"/>
        <v>107.6394826324286</v>
      </c>
      <c r="J476" s="306">
        <f t="shared" ca="1" si="217"/>
        <v>386.39683720709877</v>
      </c>
      <c r="K476" s="307">
        <f t="shared" ca="1" si="218"/>
        <v>-9.2151776322754877</v>
      </c>
      <c r="L476" s="304">
        <f t="shared" ca="1" si="203"/>
        <v>386.50670796564913</v>
      </c>
      <c r="M476" s="306">
        <f t="shared" ca="1" si="219"/>
        <v>-1.5264127545664554</v>
      </c>
      <c r="N476" s="304">
        <f t="shared" ca="1" si="220"/>
        <v>-87.457008631596267</v>
      </c>
      <c r="P476" s="310">
        <f t="shared" ca="1" si="221"/>
        <v>23</v>
      </c>
      <c r="Q476" s="304">
        <f t="shared" ca="1" si="222"/>
        <v>0</v>
      </c>
      <c r="R476" s="306">
        <f t="shared" ca="1" si="223"/>
        <v>0</v>
      </c>
      <c r="S476" s="307">
        <f t="shared" ca="1" si="224"/>
        <v>5.083000000000002</v>
      </c>
      <c r="T476" s="304">
        <f t="shared" ca="1" si="204"/>
        <v>49.86423000000002</v>
      </c>
      <c r="U476" s="311">
        <f t="shared" ca="1" si="205"/>
        <v>0</v>
      </c>
      <c r="V476" s="306">
        <f t="shared" ca="1" si="206"/>
        <v>1.2261293796316499</v>
      </c>
      <c r="W476" s="304">
        <f t="shared" ca="1" si="207"/>
        <v>43.619726743951915</v>
      </c>
      <c r="Y476" s="314" t="str">
        <f t="shared" ca="1" si="225"/>
        <v/>
      </c>
      <c r="Z476" s="315" t="str">
        <f t="shared" ca="1" si="226"/>
        <v/>
      </c>
      <c r="AA476" s="316" t="str">
        <f t="shared" ca="1" si="227"/>
        <v/>
      </c>
      <c r="AC476" s="310" t="e">
        <f t="shared" ca="1" si="228"/>
        <v>#N/A</v>
      </c>
      <c r="AD476" s="323" t="e">
        <f t="shared" ca="1" si="229"/>
        <v>#N/A</v>
      </c>
      <c r="AE476" s="324" t="e">
        <f t="shared" ca="1" si="208"/>
        <v>#N/A</v>
      </c>
      <c r="AG476" s="306">
        <f t="shared" ca="1" si="230"/>
        <v>1.2188751339311406</v>
      </c>
      <c r="AH476" s="304">
        <f t="shared" ca="1" si="231"/>
        <v>-8.5814639093384049</v>
      </c>
    </row>
    <row r="477" spans="1:34" x14ac:dyDescent="0.2">
      <c r="A477" s="347">
        <f t="shared" ca="1" si="209"/>
        <v>1E-4</v>
      </c>
      <c r="B477" s="304">
        <f t="shared" ca="1" si="210"/>
        <v>34.308600000000482</v>
      </c>
      <c r="D477" s="306">
        <f t="shared" ca="1" si="211"/>
        <v>-0.38075225925920508</v>
      </c>
      <c r="E477" s="307">
        <f t="shared" ca="1" si="212"/>
        <v>-1.2369583879484729</v>
      </c>
      <c r="F477" s="304">
        <f t="shared" ca="1" si="213"/>
        <v>1.2942327211313558</v>
      </c>
      <c r="G477" s="306">
        <f t="shared" ca="1" si="214"/>
        <v>4.7758183219544375</v>
      </c>
      <c r="H477" s="307">
        <f t="shared" ca="1" si="215"/>
        <v>-107.5336041428624</v>
      </c>
      <c r="I477" s="304">
        <f t="shared" ca="1" si="216"/>
        <v>107.63960451710211</v>
      </c>
      <c r="J477" s="306">
        <f t="shared" ca="1" si="217"/>
        <v>386.39683720709877</v>
      </c>
      <c r="K477" s="307">
        <f t="shared" ca="1" si="218"/>
        <v>-9.2259309865049826</v>
      </c>
      <c r="L477" s="304">
        <f t="shared" ca="1" si="203"/>
        <v>386.50696449898146</v>
      </c>
      <c r="M477" s="306">
        <f t="shared" ca="1" si="219"/>
        <v>-1.5264131589342618</v>
      </c>
      <c r="N477" s="304">
        <f t="shared" ca="1" si="220"/>
        <v>-87.457031800164941</v>
      </c>
      <c r="P477" s="310">
        <f t="shared" ca="1" si="221"/>
        <v>23</v>
      </c>
      <c r="Q477" s="304">
        <f t="shared" ca="1" si="222"/>
        <v>0</v>
      </c>
      <c r="R477" s="306">
        <f t="shared" ca="1" si="223"/>
        <v>0</v>
      </c>
      <c r="S477" s="307">
        <f t="shared" ca="1" si="224"/>
        <v>5.083000000000002</v>
      </c>
      <c r="T477" s="304">
        <f t="shared" ca="1" si="204"/>
        <v>49.86423000000002</v>
      </c>
      <c r="U477" s="311">
        <f t="shared" ca="1" si="205"/>
        <v>0</v>
      </c>
      <c r="V477" s="306">
        <f t="shared" ca="1" si="206"/>
        <v>1.2261306981329938</v>
      </c>
      <c r="W477" s="304">
        <f t="shared" ca="1" si="207"/>
        <v>43.619872434856632</v>
      </c>
      <c r="Y477" s="314" t="str">
        <f t="shared" ca="1" si="225"/>
        <v/>
      </c>
      <c r="Z477" s="315" t="str">
        <f t="shared" ca="1" si="226"/>
        <v/>
      </c>
      <c r="AA477" s="316" t="str">
        <f t="shared" ca="1" si="227"/>
        <v/>
      </c>
      <c r="AC477" s="310" t="e">
        <f t="shared" ca="1" si="228"/>
        <v>#N/A</v>
      </c>
      <c r="AD477" s="323" t="e">
        <f t="shared" ca="1" si="229"/>
        <v>#N/A</v>
      </c>
      <c r="AE477" s="324" t="e">
        <f t="shared" ca="1" si="208"/>
        <v>#N/A</v>
      </c>
      <c r="AG477" s="306">
        <f t="shared" ca="1" si="230"/>
        <v>1.2188466471836179</v>
      </c>
      <c r="AH477" s="304">
        <f t="shared" ca="1" si="231"/>
        <v>-8.5814925720936248</v>
      </c>
    </row>
    <row r="478" spans="1:34" x14ac:dyDescent="0.2">
      <c r="A478" s="347">
        <f t="shared" ca="1" si="209"/>
        <v>1E-4</v>
      </c>
      <c r="B478" s="304">
        <f t="shared" ca="1" si="210"/>
        <v>34.308700000000485</v>
      </c>
      <c r="D478" s="306">
        <f t="shared" ca="1" si="211"/>
        <v>-0.38075006430699154</v>
      </c>
      <c r="E478" s="307">
        <f t="shared" ca="1" si="212"/>
        <v>-1.2369295998257588</v>
      </c>
      <c r="F478" s="304">
        <f t="shared" ca="1" si="213"/>
        <v>1.2942045612633615</v>
      </c>
      <c r="G478" s="306">
        <f t="shared" ca="1" si="214"/>
        <v>4.7757802469480071</v>
      </c>
      <c r="H478" s="307">
        <f t="shared" ca="1" si="215"/>
        <v>-107.53372783582239</v>
      </c>
      <c r="I478" s="304">
        <f t="shared" ca="1" si="216"/>
        <v>107.639726398927</v>
      </c>
      <c r="J478" s="306">
        <f t="shared" ca="1" si="217"/>
        <v>386.39683720709877</v>
      </c>
      <c r="K478" s="307">
        <f t="shared" ca="1" si="218"/>
        <v>-9.2366843531039162</v>
      </c>
      <c r="L478" s="304">
        <f t="shared" ca="1" si="203"/>
        <v>386.50722133161764</v>
      </c>
      <c r="M478" s="306">
        <f t="shared" ca="1" si="219"/>
        <v>-1.5264135632979285</v>
      </c>
      <c r="N478" s="304">
        <f t="shared" ca="1" si="220"/>
        <v>-87.457054968496436</v>
      </c>
      <c r="P478" s="310">
        <f t="shared" ca="1" si="221"/>
        <v>23</v>
      </c>
      <c r="Q478" s="304">
        <f t="shared" ca="1" si="222"/>
        <v>0</v>
      </c>
      <c r="R478" s="306">
        <f t="shared" ca="1" si="223"/>
        <v>0</v>
      </c>
      <c r="S478" s="307">
        <f t="shared" ca="1" si="224"/>
        <v>5.083000000000002</v>
      </c>
      <c r="T478" s="304">
        <f t="shared" ca="1" si="204"/>
        <v>49.86423000000002</v>
      </c>
      <c r="U478" s="311">
        <f t="shared" ca="1" si="205"/>
        <v>0</v>
      </c>
      <c r="V478" s="306">
        <f t="shared" ca="1" si="206"/>
        <v>1.2261320166372736</v>
      </c>
      <c r="W478" s="304">
        <f t="shared" ca="1" si="207"/>
        <v>43.620018123881323</v>
      </c>
      <c r="Y478" s="314" t="str">
        <f t="shared" ca="1" si="225"/>
        <v/>
      </c>
      <c r="Z478" s="315" t="str">
        <f t="shared" ca="1" si="226"/>
        <v/>
      </c>
      <c r="AA478" s="316" t="str">
        <f t="shared" ca="1" si="227"/>
        <v/>
      </c>
      <c r="AC478" s="310" t="e">
        <f t="shared" ca="1" si="228"/>
        <v>#N/A</v>
      </c>
      <c r="AD478" s="323" t="e">
        <f t="shared" ca="1" si="229"/>
        <v>#N/A</v>
      </c>
      <c r="AE478" s="324" t="e">
        <f t="shared" ca="1" si="208"/>
        <v>#N/A</v>
      </c>
      <c r="AG478" s="306">
        <f t="shared" ca="1" si="230"/>
        <v>1.2188181608025648</v>
      </c>
      <c r="AH478" s="304">
        <f t="shared" ca="1" si="231"/>
        <v>-8.5815212344789717</v>
      </c>
    </row>
    <row r="479" spans="1:34" x14ac:dyDescent="0.2">
      <c r="A479" s="347">
        <f t="shared" ca="1" si="209"/>
        <v>1E-4</v>
      </c>
      <c r="B479" s="304">
        <f t="shared" ca="1" si="210"/>
        <v>34.308800000000488</v>
      </c>
      <c r="D479" s="306">
        <f t="shared" ca="1" si="211"/>
        <v>-0.38074786935063687</v>
      </c>
      <c r="E479" s="307">
        <f t="shared" ca="1" si="212"/>
        <v>-1.2369008120744986</v>
      </c>
      <c r="F479" s="304">
        <f t="shared" ca="1" si="213"/>
        <v>1.2941764017805315</v>
      </c>
      <c r="G479" s="306">
        <f t="shared" ca="1" si="214"/>
        <v>4.7757421721610722</v>
      </c>
      <c r="H479" s="307">
        <f t="shared" ca="1" si="215"/>
        <v>-107.5338515259036</v>
      </c>
      <c r="I479" s="304">
        <f t="shared" ca="1" si="216"/>
        <v>107.63984827790328</v>
      </c>
      <c r="J479" s="306">
        <f t="shared" ca="1" si="217"/>
        <v>386.39683720709877</v>
      </c>
      <c r="K479" s="307">
        <f t="shared" ca="1" si="218"/>
        <v>-9.2474377320720027</v>
      </c>
      <c r="L479" s="304">
        <f t="shared" ca="1" si="203"/>
        <v>386.50747846355796</v>
      </c>
      <c r="M479" s="306">
        <f t="shared" ca="1" si="219"/>
        <v>-1.526413967657456</v>
      </c>
      <c r="N479" s="304">
        <f t="shared" ca="1" si="220"/>
        <v>-87.457078136590766</v>
      </c>
      <c r="P479" s="310">
        <f t="shared" ca="1" si="221"/>
        <v>23</v>
      </c>
      <c r="Q479" s="304">
        <f t="shared" ca="1" si="222"/>
        <v>0</v>
      </c>
      <c r="R479" s="306">
        <f t="shared" ca="1" si="223"/>
        <v>0</v>
      </c>
      <c r="S479" s="307">
        <f t="shared" ca="1" si="224"/>
        <v>5.083000000000002</v>
      </c>
      <c r="T479" s="304">
        <f t="shared" ca="1" si="204"/>
        <v>49.86423000000002</v>
      </c>
      <c r="U479" s="311">
        <f t="shared" ca="1" si="205"/>
        <v>0</v>
      </c>
      <c r="V479" s="306">
        <f t="shared" ca="1" si="206"/>
        <v>1.2261333351444879</v>
      </c>
      <c r="W479" s="304">
        <f t="shared" ca="1" si="207"/>
        <v>43.620163811025989</v>
      </c>
      <c r="Y479" s="314" t="str">
        <f t="shared" ca="1" si="225"/>
        <v/>
      </c>
      <c r="Z479" s="315" t="str">
        <f t="shared" ca="1" si="226"/>
        <v/>
      </c>
      <c r="AA479" s="316" t="str">
        <f t="shared" ca="1" si="227"/>
        <v/>
      </c>
      <c r="AC479" s="310" t="e">
        <f t="shared" ca="1" si="228"/>
        <v>#N/A</v>
      </c>
      <c r="AD479" s="323" t="e">
        <f t="shared" ca="1" si="229"/>
        <v>#N/A</v>
      </c>
      <c r="AE479" s="324" t="e">
        <f t="shared" ca="1" si="208"/>
        <v>#N/A</v>
      </c>
      <c r="AG479" s="306">
        <f t="shared" ca="1" si="230"/>
        <v>1.2187896747879705</v>
      </c>
      <c r="AH479" s="304">
        <f t="shared" ca="1" si="231"/>
        <v>-8.5815498964944528</v>
      </c>
    </row>
    <row r="480" spans="1:34" x14ac:dyDescent="0.2">
      <c r="A480" s="347">
        <f t="shared" ca="1" si="209"/>
        <v>1E-4</v>
      </c>
      <c r="B480" s="304">
        <f t="shared" ca="1" si="210"/>
        <v>34.308900000000492</v>
      </c>
      <c r="D480" s="306">
        <f t="shared" ca="1" si="211"/>
        <v>-0.38074567439014023</v>
      </c>
      <c r="E480" s="307">
        <f t="shared" ca="1" si="212"/>
        <v>-1.2368720246946872</v>
      </c>
      <c r="F480" s="304">
        <f t="shared" ca="1" si="213"/>
        <v>1.294148242682861</v>
      </c>
      <c r="G480" s="306">
        <f t="shared" ca="1" si="214"/>
        <v>4.7757040975936329</v>
      </c>
      <c r="H480" s="307">
        <f t="shared" ca="1" si="215"/>
        <v>-107.53397521310607</v>
      </c>
      <c r="I480" s="304">
        <f t="shared" ca="1" si="216"/>
        <v>107.63997015403099</v>
      </c>
      <c r="J480" s="306">
        <f t="shared" ca="1" si="217"/>
        <v>386.39683720709877</v>
      </c>
      <c r="K480" s="307">
        <f t="shared" ca="1" si="218"/>
        <v>-9.2581911234089524</v>
      </c>
      <c r="L480" s="304">
        <f t="shared" ca="1" si="203"/>
        <v>386.50773589480292</v>
      </c>
      <c r="M480" s="306">
        <f t="shared" ca="1" si="219"/>
        <v>-1.5264143720128438</v>
      </c>
      <c r="N480" s="304">
        <f t="shared" ca="1" si="220"/>
        <v>-87.457101304447917</v>
      </c>
      <c r="P480" s="310">
        <f t="shared" ca="1" si="221"/>
        <v>23</v>
      </c>
      <c r="Q480" s="304">
        <f t="shared" ca="1" si="222"/>
        <v>0</v>
      </c>
      <c r="R480" s="306">
        <f t="shared" ca="1" si="223"/>
        <v>0</v>
      </c>
      <c r="S480" s="307">
        <f t="shared" ca="1" si="224"/>
        <v>5.083000000000002</v>
      </c>
      <c r="T480" s="304">
        <f t="shared" ca="1" si="204"/>
        <v>49.86423000000002</v>
      </c>
      <c r="U480" s="311">
        <f t="shared" ca="1" si="205"/>
        <v>0</v>
      </c>
      <c r="V480" s="306">
        <f t="shared" ca="1" si="206"/>
        <v>1.2261346536546374</v>
      </c>
      <c r="W480" s="304">
        <f t="shared" ca="1" si="207"/>
        <v>43.620309496290638</v>
      </c>
      <c r="Y480" s="314" t="str">
        <f t="shared" ca="1" si="225"/>
        <v/>
      </c>
      <c r="Z480" s="315" t="str">
        <f t="shared" ca="1" si="226"/>
        <v/>
      </c>
      <c r="AA480" s="316" t="str">
        <f t="shared" ca="1" si="227"/>
        <v/>
      </c>
      <c r="AC480" s="310" t="e">
        <f t="shared" ca="1" si="228"/>
        <v>#N/A</v>
      </c>
      <c r="AD480" s="323" t="e">
        <f t="shared" ca="1" si="229"/>
        <v>#N/A</v>
      </c>
      <c r="AE480" s="324" t="e">
        <f t="shared" ca="1" si="208"/>
        <v>#N/A</v>
      </c>
      <c r="AG480" s="306">
        <f t="shared" ca="1" si="230"/>
        <v>1.2187611891398387</v>
      </c>
      <c r="AH480" s="304">
        <f t="shared" ca="1" si="231"/>
        <v>-8.5815785581400696</v>
      </c>
    </row>
    <row r="481" spans="1:34" x14ac:dyDescent="0.2">
      <c r="A481" s="347">
        <f t="shared" ca="1" si="209"/>
        <v>1E-4</v>
      </c>
      <c r="B481" s="304">
        <f t="shared" ca="1" si="210"/>
        <v>34.309000000000495</v>
      </c>
      <c r="D481" s="306">
        <f t="shared" ca="1" si="211"/>
        <v>-0.38074347942550429</v>
      </c>
      <c r="E481" s="307">
        <f t="shared" ca="1" si="212"/>
        <v>-1.2368432376863243</v>
      </c>
      <c r="F481" s="304">
        <f t="shared" ca="1" si="213"/>
        <v>1.2941200839703513</v>
      </c>
      <c r="G481" s="306">
        <f t="shared" ca="1" si="214"/>
        <v>4.77566602324569</v>
      </c>
      <c r="H481" s="307">
        <f t="shared" ca="1" si="215"/>
        <v>-107.53409889742984</v>
      </c>
      <c r="I481" s="304">
        <f t="shared" ca="1" si="216"/>
        <v>107.64009202731017</v>
      </c>
      <c r="J481" s="306">
        <f t="shared" ca="1" si="217"/>
        <v>386.39683720709877</v>
      </c>
      <c r="K481" s="307">
        <f t="shared" ca="1" si="218"/>
        <v>-9.2689445271144795</v>
      </c>
      <c r="L481" s="304">
        <f t="shared" ca="1" si="203"/>
        <v>386.50799362535298</v>
      </c>
      <c r="M481" s="306">
        <f t="shared" ca="1" si="219"/>
        <v>-1.5264147763640923</v>
      </c>
      <c r="N481" s="304">
        <f t="shared" ca="1" si="220"/>
        <v>-87.457124472067889</v>
      </c>
      <c r="P481" s="310">
        <f t="shared" ca="1" si="221"/>
        <v>23</v>
      </c>
      <c r="Q481" s="304">
        <f t="shared" ca="1" si="222"/>
        <v>0</v>
      </c>
      <c r="R481" s="306">
        <f t="shared" ca="1" si="223"/>
        <v>0</v>
      </c>
      <c r="S481" s="307">
        <f t="shared" ca="1" si="224"/>
        <v>5.083000000000002</v>
      </c>
      <c r="T481" s="304">
        <f t="shared" ca="1" si="204"/>
        <v>49.86423000000002</v>
      </c>
      <c r="U481" s="311">
        <f t="shared" ca="1" si="205"/>
        <v>0</v>
      </c>
      <c r="V481" s="306">
        <f t="shared" ca="1" si="206"/>
        <v>1.2261359721677219</v>
      </c>
      <c r="W481" s="304">
        <f t="shared" ca="1" si="207"/>
        <v>43.62045517967529</v>
      </c>
      <c r="Y481" s="314" t="str">
        <f t="shared" ca="1" si="225"/>
        <v/>
      </c>
      <c r="Z481" s="315" t="str">
        <f t="shared" ca="1" si="226"/>
        <v/>
      </c>
      <c r="AA481" s="316" t="str">
        <f t="shared" ca="1" si="227"/>
        <v/>
      </c>
      <c r="AC481" s="310" t="e">
        <f t="shared" ca="1" si="228"/>
        <v>#N/A</v>
      </c>
      <c r="AD481" s="323" t="e">
        <f t="shared" ca="1" si="229"/>
        <v>#N/A</v>
      </c>
      <c r="AE481" s="324" t="e">
        <f t="shared" ca="1" si="208"/>
        <v>#N/A</v>
      </c>
      <c r="AG481" s="306">
        <f t="shared" ca="1" si="230"/>
        <v>1.2187327038581675</v>
      </c>
      <c r="AH481" s="304">
        <f t="shared" ca="1" si="231"/>
        <v>-8.5816072194158224</v>
      </c>
    </row>
    <row r="482" spans="1:34" x14ac:dyDescent="0.2">
      <c r="A482" s="347">
        <f t="shared" ca="1" si="209"/>
        <v>1E-4</v>
      </c>
      <c r="B482" s="304">
        <f t="shared" ca="1" si="210"/>
        <v>34.309100000000498</v>
      </c>
      <c r="D482" s="306">
        <f t="shared" ca="1" si="211"/>
        <v>-0.38074128445672811</v>
      </c>
      <c r="E482" s="307">
        <f t="shared" ca="1" si="212"/>
        <v>-1.2368144510494066</v>
      </c>
      <c r="F482" s="304">
        <f t="shared" ca="1" si="213"/>
        <v>1.2940919256429986</v>
      </c>
      <c r="G482" s="306">
        <f t="shared" ca="1" si="214"/>
        <v>4.7756279491172444</v>
      </c>
      <c r="H482" s="307">
        <f t="shared" ca="1" si="215"/>
        <v>-107.53422257887495</v>
      </c>
      <c r="I482" s="304">
        <f t="shared" ca="1" si="216"/>
        <v>107.64021389774088</v>
      </c>
      <c r="J482" s="306">
        <f t="shared" ca="1" si="217"/>
        <v>386.39683720709877</v>
      </c>
      <c r="K482" s="307">
        <f t="shared" ca="1" si="218"/>
        <v>-9.2796979431882942</v>
      </c>
      <c r="L482" s="304">
        <f t="shared" ca="1" si="203"/>
        <v>386.50825165520848</v>
      </c>
      <c r="M482" s="306">
        <f t="shared" ca="1" si="219"/>
        <v>-1.5264151807112014</v>
      </c>
      <c r="N482" s="304">
        <f t="shared" ca="1" si="220"/>
        <v>-87.45714763945071</v>
      </c>
      <c r="P482" s="310">
        <f t="shared" ca="1" si="221"/>
        <v>23</v>
      </c>
      <c r="Q482" s="304">
        <f t="shared" ca="1" si="222"/>
        <v>0</v>
      </c>
      <c r="R482" s="306">
        <f t="shared" ca="1" si="223"/>
        <v>0</v>
      </c>
      <c r="S482" s="307">
        <f t="shared" ca="1" si="224"/>
        <v>5.083000000000002</v>
      </c>
      <c r="T482" s="304">
        <f t="shared" ca="1" si="204"/>
        <v>49.86423000000002</v>
      </c>
      <c r="U482" s="311">
        <f t="shared" ca="1" si="205"/>
        <v>0</v>
      </c>
      <c r="V482" s="306">
        <f t="shared" ca="1" si="206"/>
        <v>1.2261372906837416</v>
      </c>
      <c r="W482" s="304">
        <f t="shared" ca="1" si="207"/>
        <v>43.620600861179973</v>
      </c>
      <c r="Y482" s="314" t="str">
        <f t="shared" ca="1" si="225"/>
        <v/>
      </c>
      <c r="Z482" s="315" t="str">
        <f t="shared" ca="1" si="226"/>
        <v/>
      </c>
      <c r="AA482" s="316" t="str">
        <f t="shared" ca="1" si="227"/>
        <v/>
      </c>
      <c r="AC482" s="310" t="e">
        <f t="shared" ca="1" si="228"/>
        <v>#N/A</v>
      </c>
      <c r="AD482" s="323" t="e">
        <f t="shared" ca="1" si="229"/>
        <v>#N/A</v>
      </c>
      <c r="AE482" s="324" t="e">
        <f t="shared" ca="1" si="208"/>
        <v>#N/A</v>
      </c>
      <c r="AG482" s="306">
        <f t="shared" ca="1" si="230"/>
        <v>1.2187042189429516</v>
      </c>
      <c r="AH482" s="304">
        <f t="shared" ca="1" si="231"/>
        <v>-8.5816358803217145</v>
      </c>
    </row>
    <row r="483" spans="1:34" x14ac:dyDescent="0.2">
      <c r="A483" s="347">
        <f t="shared" ca="1" si="209"/>
        <v>1E-4</v>
      </c>
      <c r="B483" s="304">
        <f t="shared" ca="1" si="210"/>
        <v>34.309200000000502</v>
      </c>
      <c r="D483" s="306">
        <f t="shared" ca="1" si="211"/>
        <v>-0.3807390894838128</v>
      </c>
      <c r="E483" s="307">
        <f t="shared" ca="1" si="212"/>
        <v>-1.2367856647839286</v>
      </c>
      <c r="F483" s="304">
        <f t="shared" ca="1" si="213"/>
        <v>1.2940637677007989</v>
      </c>
      <c r="G483" s="306">
        <f t="shared" ca="1" si="214"/>
        <v>4.7755898752082961</v>
      </c>
      <c r="H483" s="307">
        <f t="shared" ca="1" si="215"/>
        <v>-107.53434625744143</v>
      </c>
      <c r="I483" s="304">
        <f t="shared" ca="1" si="216"/>
        <v>107.64033576532312</v>
      </c>
      <c r="J483" s="306">
        <f t="shared" ca="1" si="217"/>
        <v>386.39683720709877</v>
      </c>
      <c r="K483" s="307">
        <f t="shared" ca="1" si="218"/>
        <v>-9.2904513716301107</v>
      </c>
      <c r="L483" s="304">
        <f t="shared" ca="1" si="203"/>
        <v>386.50850998436994</v>
      </c>
      <c r="M483" s="306">
        <f t="shared" ca="1" si="219"/>
        <v>-1.5264155850541714</v>
      </c>
      <c r="N483" s="304">
        <f t="shared" ca="1" si="220"/>
        <v>-87.457170806596366</v>
      </c>
      <c r="P483" s="310">
        <f t="shared" ca="1" si="221"/>
        <v>23</v>
      </c>
      <c r="Q483" s="304">
        <f t="shared" ca="1" si="222"/>
        <v>0</v>
      </c>
      <c r="R483" s="306">
        <f t="shared" ca="1" si="223"/>
        <v>0</v>
      </c>
      <c r="S483" s="307">
        <f t="shared" ca="1" si="224"/>
        <v>5.083000000000002</v>
      </c>
      <c r="T483" s="304">
        <f t="shared" ca="1" si="204"/>
        <v>49.86423000000002</v>
      </c>
      <c r="U483" s="311">
        <f t="shared" ca="1" si="205"/>
        <v>0</v>
      </c>
      <c r="V483" s="306">
        <f t="shared" ca="1" si="206"/>
        <v>1.2261386092026962</v>
      </c>
      <c r="W483" s="304">
        <f t="shared" ca="1" si="207"/>
        <v>43.620746540804689</v>
      </c>
      <c r="Y483" s="314" t="str">
        <f t="shared" ca="1" si="225"/>
        <v/>
      </c>
      <c r="Z483" s="315" t="str">
        <f t="shared" ca="1" si="226"/>
        <v/>
      </c>
      <c r="AA483" s="316" t="str">
        <f t="shared" ca="1" si="227"/>
        <v/>
      </c>
      <c r="AC483" s="310" t="e">
        <f t="shared" ca="1" si="228"/>
        <v>#N/A</v>
      </c>
      <c r="AD483" s="323" t="e">
        <f t="shared" ca="1" si="229"/>
        <v>#N/A</v>
      </c>
      <c r="AE483" s="324" t="e">
        <f t="shared" ca="1" si="208"/>
        <v>#N/A</v>
      </c>
      <c r="AG483" s="306">
        <f t="shared" ca="1" si="230"/>
        <v>1.2186757343941839</v>
      </c>
      <c r="AH483" s="304">
        <f t="shared" ca="1" si="231"/>
        <v>-8.5816645408577532</v>
      </c>
    </row>
    <row r="484" spans="1:34" x14ac:dyDescent="0.2">
      <c r="A484" s="347">
        <f t="shared" ca="1" si="209"/>
        <v>1E-4</v>
      </c>
      <c r="B484" s="304">
        <f t="shared" ca="1" si="210"/>
        <v>34.309300000000505</v>
      </c>
      <c r="D484" s="306">
        <f t="shared" ca="1" si="211"/>
        <v>-0.38073689450675718</v>
      </c>
      <c r="E484" s="307">
        <f t="shared" ca="1" si="212"/>
        <v>-1.2367568788898922</v>
      </c>
      <c r="F484" s="304">
        <f t="shared" ca="1" si="213"/>
        <v>1.2940356101437538</v>
      </c>
      <c r="G484" s="306">
        <f t="shared" ca="1" si="214"/>
        <v>4.7755518015188452</v>
      </c>
      <c r="H484" s="307">
        <f t="shared" ca="1" si="215"/>
        <v>-107.53446993312932</v>
      </c>
      <c r="I484" s="304">
        <f t="shared" ca="1" si="216"/>
        <v>107.64045763005694</v>
      </c>
      <c r="J484" s="306">
        <f t="shared" ca="1" si="217"/>
        <v>386.39683720709877</v>
      </c>
      <c r="K484" s="307">
        <f t="shared" ca="1" si="218"/>
        <v>-9.3012048124396394</v>
      </c>
      <c r="L484" s="304">
        <f t="shared" ca="1" si="203"/>
        <v>386.50876861283774</v>
      </c>
      <c r="M484" s="306">
        <f t="shared" ca="1" si="219"/>
        <v>-1.526415989393002</v>
      </c>
      <c r="N484" s="304">
        <f t="shared" ca="1" si="220"/>
        <v>-87.457193973504857</v>
      </c>
      <c r="P484" s="310">
        <f t="shared" ca="1" si="221"/>
        <v>23</v>
      </c>
      <c r="Q484" s="304">
        <f t="shared" ca="1" si="222"/>
        <v>0</v>
      </c>
      <c r="R484" s="306">
        <f t="shared" ca="1" si="223"/>
        <v>0</v>
      </c>
      <c r="S484" s="307">
        <f t="shared" ca="1" si="224"/>
        <v>5.083000000000002</v>
      </c>
      <c r="T484" s="304">
        <f t="shared" ca="1" si="204"/>
        <v>49.86423000000002</v>
      </c>
      <c r="U484" s="311">
        <f t="shared" ca="1" si="205"/>
        <v>0</v>
      </c>
      <c r="V484" s="306">
        <f t="shared" ca="1" si="206"/>
        <v>1.2261399277245859</v>
      </c>
      <c r="W484" s="304">
        <f t="shared" ca="1" si="207"/>
        <v>43.62089221854945</v>
      </c>
      <c r="Y484" s="314" t="str">
        <f t="shared" ca="1" si="225"/>
        <v/>
      </c>
      <c r="Z484" s="315" t="str">
        <f t="shared" ca="1" si="226"/>
        <v/>
      </c>
      <c r="AA484" s="316" t="str">
        <f t="shared" ca="1" si="227"/>
        <v/>
      </c>
      <c r="AC484" s="310" t="e">
        <f t="shared" ca="1" si="228"/>
        <v>#N/A</v>
      </c>
      <c r="AD484" s="323" t="e">
        <f t="shared" ca="1" si="229"/>
        <v>#N/A</v>
      </c>
      <c r="AE484" s="324" t="e">
        <f t="shared" ca="1" si="208"/>
        <v>#N/A</v>
      </c>
      <c r="AG484" s="306">
        <f t="shared" ca="1" si="230"/>
        <v>1.2186472502118697</v>
      </c>
      <c r="AH484" s="304">
        <f t="shared" ca="1" si="231"/>
        <v>-8.5816932010239366</v>
      </c>
    </row>
    <row r="485" spans="1:34" x14ac:dyDescent="0.2">
      <c r="A485" s="347">
        <f t="shared" ca="1" si="209"/>
        <v>1E-4</v>
      </c>
      <c r="B485" s="304">
        <f t="shared" ca="1" si="210"/>
        <v>34.309400000000508</v>
      </c>
      <c r="D485" s="306">
        <f t="shared" ca="1" si="211"/>
        <v>-0.38073469952556421</v>
      </c>
      <c r="E485" s="307">
        <f t="shared" ca="1" si="212"/>
        <v>-1.2367280933672884</v>
      </c>
      <c r="F485" s="304">
        <f t="shared" ca="1" si="213"/>
        <v>1.2940074529718559</v>
      </c>
      <c r="G485" s="306">
        <f t="shared" ca="1" si="214"/>
        <v>4.7755137280488924</v>
      </c>
      <c r="H485" s="307">
        <f t="shared" ca="1" si="215"/>
        <v>-107.53459360593865</v>
      </c>
      <c r="I485" s="304">
        <f t="shared" ca="1" si="216"/>
        <v>107.64057949194238</v>
      </c>
      <c r="J485" s="306">
        <f t="shared" ca="1" si="217"/>
        <v>386.39683720709877</v>
      </c>
      <c r="K485" s="307">
        <f t="shared" ca="1" si="218"/>
        <v>-9.3119582656165925</v>
      </c>
      <c r="L485" s="304">
        <f t="shared" ca="1" si="203"/>
        <v>386.50902754061224</v>
      </c>
      <c r="M485" s="306">
        <f t="shared" ca="1" si="219"/>
        <v>-1.5264163937276938</v>
      </c>
      <c r="N485" s="304">
        <f t="shared" ca="1" si="220"/>
        <v>-87.457217140176198</v>
      </c>
      <c r="P485" s="310">
        <f t="shared" ca="1" si="221"/>
        <v>23</v>
      </c>
      <c r="Q485" s="304">
        <f t="shared" ca="1" si="222"/>
        <v>0</v>
      </c>
      <c r="R485" s="306">
        <f t="shared" ca="1" si="223"/>
        <v>0</v>
      </c>
      <c r="S485" s="307">
        <f t="shared" ca="1" si="224"/>
        <v>5.083000000000002</v>
      </c>
      <c r="T485" s="304">
        <f t="shared" ca="1" si="204"/>
        <v>49.86423000000002</v>
      </c>
      <c r="U485" s="311">
        <f t="shared" ca="1" si="205"/>
        <v>0</v>
      </c>
      <c r="V485" s="306">
        <f t="shared" ca="1" si="206"/>
        <v>1.2261412462494106</v>
      </c>
      <c r="W485" s="304">
        <f t="shared" ca="1" si="207"/>
        <v>43.621037894414272</v>
      </c>
      <c r="Y485" s="314" t="str">
        <f t="shared" ca="1" si="225"/>
        <v/>
      </c>
      <c r="Z485" s="315" t="str">
        <f t="shared" ca="1" si="226"/>
        <v/>
      </c>
      <c r="AA485" s="316" t="str">
        <f t="shared" ca="1" si="227"/>
        <v/>
      </c>
      <c r="AC485" s="310" t="e">
        <f t="shared" ca="1" si="228"/>
        <v>#N/A</v>
      </c>
      <c r="AD485" s="323" t="e">
        <f t="shared" ca="1" si="229"/>
        <v>#N/A</v>
      </c>
      <c r="AE485" s="324" t="e">
        <f t="shared" ca="1" si="208"/>
        <v>#N/A</v>
      </c>
      <c r="AG485" s="306">
        <f t="shared" ca="1" si="230"/>
        <v>1.2186187663960002</v>
      </c>
      <c r="AH485" s="304">
        <f t="shared" ca="1" si="231"/>
        <v>-8.5817218608202701</v>
      </c>
    </row>
    <row r="486" spans="1:34" x14ac:dyDescent="0.2">
      <c r="A486" s="347">
        <f t="shared" ca="1" si="209"/>
        <v>1E-4</v>
      </c>
      <c r="B486" s="304">
        <f t="shared" ca="1" si="210"/>
        <v>34.309500000000511</v>
      </c>
      <c r="D486" s="306">
        <f t="shared" ca="1" si="211"/>
        <v>-0.380732504540231</v>
      </c>
      <c r="E486" s="307">
        <f t="shared" ca="1" si="212"/>
        <v>-1.2366993082161191</v>
      </c>
      <c r="F486" s="304">
        <f t="shared" ca="1" si="213"/>
        <v>1.2939792961851069</v>
      </c>
      <c r="G486" s="306">
        <f t="shared" ca="1" si="214"/>
        <v>4.7754756547984387</v>
      </c>
      <c r="H486" s="307">
        <f t="shared" ca="1" si="215"/>
        <v>-107.53471727586947</v>
      </c>
      <c r="I486" s="304">
        <f t="shared" ca="1" si="216"/>
        <v>107.64070135097947</v>
      </c>
      <c r="J486" s="306">
        <f t="shared" ca="1" si="217"/>
        <v>386.39683720709877</v>
      </c>
      <c r="K486" s="307">
        <f t="shared" ca="1" si="218"/>
        <v>-9.3227117311606822</v>
      </c>
      <c r="L486" s="304">
        <f t="shared" ca="1" si="203"/>
        <v>386.50928676769399</v>
      </c>
      <c r="M486" s="306">
        <f t="shared" ca="1" si="219"/>
        <v>-1.5264167980582461</v>
      </c>
      <c r="N486" s="304">
        <f t="shared" ca="1" si="220"/>
        <v>-87.457240306610373</v>
      </c>
      <c r="P486" s="310">
        <f t="shared" ca="1" si="221"/>
        <v>23</v>
      </c>
      <c r="Q486" s="304">
        <f t="shared" ca="1" si="222"/>
        <v>0</v>
      </c>
      <c r="R486" s="306">
        <f t="shared" ca="1" si="223"/>
        <v>0</v>
      </c>
      <c r="S486" s="307">
        <f t="shared" ca="1" si="224"/>
        <v>5.083000000000002</v>
      </c>
      <c r="T486" s="304">
        <f t="shared" ca="1" si="204"/>
        <v>49.86423000000002</v>
      </c>
      <c r="U486" s="311">
        <f t="shared" ca="1" si="205"/>
        <v>0</v>
      </c>
      <c r="V486" s="306">
        <f t="shared" ca="1" si="206"/>
        <v>1.22614256477717</v>
      </c>
      <c r="W486" s="304">
        <f t="shared" ca="1" si="207"/>
        <v>43.621183568399175</v>
      </c>
      <c r="Y486" s="314" t="str">
        <f t="shared" ca="1" si="225"/>
        <v/>
      </c>
      <c r="Z486" s="315" t="str">
        <f t="shared" ca="1" si="226"/>
        <v/>
      </c>
      <c r="AA486" s="316" t="str">
        <f t="shared" ca="1" si="227"/>
        <v/>
      </c>
      <c r="AC486" s="310" t="e">
        <f t="shared" ca="1" si="228"/>
        <v>#N/A</v>
      </c>
      <c r="AD486" s="323" t="e">
        <f t="shared" ca="1" si="229"/>
        <v>#N/A</v>
      </c>
      <c r="AE486" s="324" t="e">
        <f t="shared" ca="1" si="208"/>
        <v>#N/A</v>
      </c>
      <c r="AG486" s="306">
        <f t="shared" ca="1" si="230"/>
        <v>1.2185902829465771</v>
      </c>
      <c r="AH486" s="304">
        <f t="shared" ca="1" si="231"/>
        <v>-8.5817505202467554</v>
      </c>
    </row>
    <row r="487" spans="1:34" x14ac:dyDescent="0.2">
      <c r="A487" s="347">
        <f t="shared" ca="1" si="209"/>
        <v>1E-4</v>
      </c>
      <c r="B487" s="304">
        <f t="shared" ca="1" si="210"/>
        <v>34.309600000000515</v>
      </c>
      <c r="D487" s="306">
        <f t="shared" ca="1" si="211"/>
        <v>-0.38073030955076226</v>
      </c>
      <c r="E487" s="307">
        <f t="shared" ca="1" si="212"/>
        <v>-1.2366705234363806</v>
      </c>
      <c r="F487" s="304">
        <f t="shared" ca="1" si="213"/>
        <v>1.2939511397835046</v>
      </c>
      <c r="G487" s="306">
        <f t="shared" ca="1" si="214"/>
        <v>4.7754375817674832</v>
      </c>
      <c r="H487" s="307">
        <f t="shared" ca="1" si="215"/>
        <v>-107.53484094292182</v>
      </c>
      <c r="I487" s="304">
        <f t="shared" ca="1" si="216"/>
        <v>107.64082320716825</v>
      </c>
      <c r="J487" s="306">
        <f t="shared" ca="1" si="217"/>
        <v>386.39683720709877</v>
      </c>
      <c r="K487" s="307">
        <f t="shared" ca="1" si="218"/>
        <v>-9.3334652090716226</v>
      </c>
      <c r="L487" s="304">
        <f t="shared" ca="1" si="203"/>
        <v>386.50954629408329</v>
      </c>
      <c r="M487" s="306">
        <f t="shared" ca="1" si="219"/>
        <v>-1.5264172023846596</v>
      </c>
      <c r="N487" s="304">
        <f t="shared" ca="1" si="220"/>
        <v>-87.457263472807412</v>
      </c>
      <c r="P487" s="310">
        <f t="shared" ca="1" si="221"/>
        <v>23</v>
      </c>
      <c r="Q487" s="304">
        <f t="shared" ca="1" si="222"/>
        <v>0</v>
      </c>
      <c r="R487" s="306">
        <f t="shared" ca="1" si="223"/>
        <v>0</v>
      </c>
      <c r="S487" s="307">
        <f t="shared" ca="1" si="224"/>
        <v>5.083000000000002</v>
      </c>
      <c r="T487" s="304">
        <f t="shared" ca="1" si="204"/>
        <v>49.86423000000002</v>
      </c>
      <c r="U487" s="311">
        <f t="shared" ca="1" si="205"/>
        <v>0</v>
      </c>
      <c r="V487" s="306">
        <f t="shared" ca="1" si="206"/>
        <v>1.2261438833078639</v>
      </c>
      <c r="W487" s="304">
        <f t="shared" ca="1" si="207"/>
        <v>43.62132924050416</v>
      </c>
      <c r="Y487" s="314" t="str">
        <f t="shared" ca="1" si="225"/>
        <v/>
      </c>
      <c r="Z487" s="315" t="str">
        <f t="shared" ca="1" si="226"/>
        <v/>
      </c>
      <c r="AA487" s="316" t="str">
        <f t="shared" ca="1" si="227"/>
        <v/>
      </c>
      <c r="AC487" s="310" t="e">
        <f t="shared" ca="1" si="228"/>
        <v>#N/A</v>
      </c>
      <c r="AD487" s="323" t="e">
        <f t="shared" ca="1" si="229"/>
        <v>#N/A</v>
      </c>
      <c r="AE487" s="324" t="e">
        <f t="shared" ca="1" si="208"/>
        <v>#N/A</v>
      </c>
      <c r="AG487" s="306">
        <f t="shared" ca="1" si="230"/>
        <v>1.2185617998635934</v>
      </c>
      <c r="AH487" s="304">
        <f t="shared" ca="1" si="231"/>
        <v>-8.5817791793033962</v>
      </c>
    </row>
    <row r="488" spans="1:34" x14ac:dyDescent="0.2">
      <c r="A488" s="347">
        <f t="shared" ca="1" si="209"/>
        <v>1E-4</v>
      </c>
      <c r="B488" s="304">
        <f t="shared" ca="1" si="210"/>
        <v>34.309700000000518</v>
      </c>
      <c r="D488" s="306">
        <f t="shared" ca="1" si="211"/>
        <v>-0.38072811455715494</v>
      </c>
      <c r="E488" s="307">
        <f t="shared" ca="1" si="212"/>
        <v>-1.2366417390280695</v>
      </c>
      <c r="F488" s="304">
        <f t="shared" ca="1" si="213"/>
        <v>1.2939229837670456</v>
      </c>
      <c r="G488" s="306">
        <f t="shared" ca="1" si="214"/>
        <v>4.7753995089560277</v>
      </c>
      <c r="H488" s="307">
        <f t="shared" ca="1" si="215"/>
        <v>-107.53496460709572</v>
      </c>
      <c r="I488" s="304">
        <f t="shared" ca="1" si="216"/>
        <v>107.64094506050876</v>
      </c>
      <c r="J488" s="306">
        <f t="shared" ca="1" si="217"/>
        <v>386.39683720709877</v>
      </c>
      <c r="K488" s="307">
        <f t="shared" ca="1" si="218"/>
        <v>-9.3442186993491241</v>
      </c>
      <c r="L488" s="304">
        <f t="shared" ca="1" si="203"/>
        <v>386.50980611978065</v>
      </c>
      <c r="M488" s="306">
        <f t="shared" ca="1" si="219"/>
        <v>-1.5264176067069342</v>
      </c>
      <c r="N488" s="304">
        <f t="shared" ca="1" si="220"/>
        <v>-87.457286638767314</v>
      </c>
      <c r="P488" s="310">
        <f t="shared" ca="1" si="221"/>
        <v>23</v>
      </c>
      <c r="Q488" s="304">
        <f t="shared" ca="1" si="222"/>
        <v>0</v>
      </c>
      <c r="R488" s="306">
        <f t="shared" ca="1" si="223"/>
        <v>0</v>
      </c>
      <c r="S488" s="307">
        <f t="shared" ca="1" si="224"/>
        <v>5.083000000000002</v>
      </c>
      <c r="T488" s="304">
        <f t="shared" ca="1" si="204"/>
        <v>49.86423000000002</v>
      </c>
      <c r="U488" s="311">
        <f t="shared" ca="1" si="205"/>
        <v>0</v>
      </c>
      <c r="V488" s="306">
        <f t="shared" ca="1" si="206"/>
        <v>1.2261452018414933</v>
      </c>
      <c r="W488" s="304">
        <f t="shared" ca="1" si="207"/>
        <v>43.621474910729241</v>
      </c>
      <c r="Y488" s="314" t="str">
        <f t="shared" ca="1" si="225"/>
        <v/>
      </c>
      <c r="Z488" s="315" t="str">
        <f t="shared" ca="1" si="226"/>
        <v/>
      </c>
      <c r="AA488" s="316" t="str">
        <f t="shared" ca="1" si="227"/>
        <v/>
      </c>
      <c r="AC488" s="310" t="e">
        <f t="shared" ca="1" si="228"/>
        <v>#N/A</v>
      </c>
      <c r="AD488" s="323" t="e">
        <f t="shared" ca="1" si="229"/>
        <v>#N/A</v>
      </c>
      <c r="AE488" s="324" t="e">
        <f t="shared" ca="1" si="208"/>
        <v>#N/A</v>
      </c>
      <c r="AG488" s="306">
        <f t="shared" ca="1" si="230"/>
        <v>1.2185333171470489</v>
      </c>
      <c r="AH488" s="304">
        <f t="shared" ca="1" si="231"/>
        <v>-8.5818078379901923</v>
      </c>
    </row>
    <row r="489" spans="1:34" x14ac:dyDescent="0.2">
      <c r="A489" s="347">
        <f t="shared" ca="1" si="209"/>
        <v>1E-4</v>
      </c>
      <c r="B489" s="304">
        <f t="shared" ca="1" si="210"/>
        <v>34.309800000000521</v>
      </c>
      <c r="D489" s="306">
        <f t="shared" ca="1" si="211"/>
        <v>-0.3807259195594101</v>
      </c>
      <c r="E489" s="307">
        <f t="shared" ca="1" si="212"/>
        <v>-1.2366129549911875</v>
      </c>
      <c r="F489" s="304">
        <f t="shared" ca="1" si="213"/>
        <v>1.2938948281357319</v>
      </c>
      <c r="G489" s="306">
        <f t="shared" ca="1" si="214"/>
        <v>4.7753614363640722</v>
      </c>
      <c r="H489" s="307">
        <f t="shared" ca="1" si="215"/>
        <v>-107.53508826839122</v>
      </c>
      <c r="I489" s="304">
        <f t="shared" ca="1" si="216"/>
        <v>107.64106691100105</v>
      </c>
      <c r="J489" s="306">
        <f t="shared" ca="1" si="217"/>
        <v>386.39683720709877</v>
      </c>
      <c r="K489" s="307">
        <f t="shared" ca="1" si="218"/>
        <v>-9.3549722019928989</v>
      </c>
      <c r="L489" s="304">
        <f t="shared" ca="1" si="203"/>
        <v>386.51006624478646</v>
      </c>
      <c r="M489" s="306">
        <f t="shared" ca="1" si="219"/>
        <v>-1.5264180110250698</v>
      </c>
      <c r="N489" s="304">
        <f t="shared" ca="1" si="220"/>
        <v>-87.457309804490066</v>
      </c>
      <c r="P489" s="310">
        <f t="shared" ca="1" si="221"/>
        <v>23</v>
      </c>
      <c r="Q489" s="304">
        <f t="shared" ca="1" si="222"/>
        <v>0</v>
      </c>
      <c r="R489" s="306">
        <f t="shared" ca="1" si="223"/>
        <v>0</v>
      </c>
      <c r="S489" s="307">
        <f t="shared" ca="1" si="224"/>
        <v>5.083000000000002</v>
      </c>
      <c r="T489" s="304">
        <f t="shared" ca="1" si="204"/>
        <v>49.86423000000002</v>
      </c>
      <c r="U489" s="311">
        <f t="shared" ca="1" si="205"/>
        <v>0</v>
      </c>
      <c r="V489" s="306">
        <f t="shared" ca="1" si="206"/>
        <v>1.2261465203780575</v>
      </c>
      <c r="W489" s="304">
        <f t="shared" ca="1" si="207"/>
        <v>43.621620579074481</v>
      </c>
      <c r="Y489" s="314" t="str">
        <f t="shared" ca="1" si="225"/>
        <v/>
      </c>
      <c r="Z489" s="315" t="str">
        <f t="shared" ca="1" si="226"/>
        <v/>
      </c>
      <c r="AA489" s="316" t="str">
        <f t="shared" ca="1" si="227"/>
        <v/>
      </c>
      <c r="AC489" s="310" t="e">
        <f t="shared" ca="1" si="228"/>
        <v>#N/A</v>
      </c>
      <c r="AD489" s="323" t="e">
        <f t="shared" ca="1" si="229"/>
        <v>#N/A</v>
      </c>
      <c r="AE489" s="324" t="e">
        <f t="shared" ca="1" si="208"/>
        <v>#N/A</v>
      </c>
      <c r="AG489" s="306">
        <f t="shared" ca="1" si="230"/>
        <v>1.2185048347969474</v>
      </c>
      <c r="AH489" s="304">
        <f t="shared" ca="1" si="231"/>
        <v>-8.5818364963071456</v>
      </c>
    </row>
    <row r="490" spans="1:34" x14ac:dyDescent="0.2">
      <c r="A490" s="347">
        <f t="shared" ca="1" si="209"/>
        <v>1E-4</v>
      </c>
      <c r="B490" s="304">
        <f t="shared" ca="1" si="210"/>
        <v>34.309900000000525</v>
      </c>
      <c r="D490" s="306">
        <f t="shared" ca="1" si="211"/>
        <v>-0.38072372455752906</v>
      </c>
      <c r="E490" s="307">
        <f t="shared" ca="1" si="212"/>
        <v>-1.2365841713257169</v>
      </c>
      <c r="F490" s="304">
        <f t="shared" ca="1" si="213"/>
        <v>1.2938666728895474</v>
      </c>
      <c r="G490" s="306">
        <f t="shared" ca="1" si="214"/>
        <v>4.7753233639916166</v>
      </c>
      <c r="H490" s="307">
        <f t="shared" ca="1" si="215"/>
        <v>-107.53521192680836</v>
      </c>
      <c r="I490" s="304">
        <f t="shared" ca="1" si="216"/>
        <v>107.64118875864513</v>
      </c>
      <c r="J490" s="306">
        <f t="shared" ca="1" si="217"/>
        <v>386.39683720709877</v>
      </c>
      <c r="K490" s="307">
        <f t="shared" ca="1" si="218"/>
        <v>-9.3657257170026593</v>
      </c>
      <c r="L490" s="304">
        <f t="shared" ca="1" si="203"/>
        <v>386.51032666910118</v>
      </c>
      <c r="M490" s="306">
        <f t="shared" ca="1" si="219"/>
        <v>-1.5264184153390665</v>
      </c>
      <c r="N490" s="304">
        <f t="shared" ca="1" si="220"/>
        <v>-87.457332969975667</v>
      </c>
      <c r="P490" s="310">
        <f t="shared" ca="1" si="221"/>
        <v>23</v>
      </c>
      <c r="Q490" s="304">
        <f t="shared" ca="1" si="222"/>
        <v>0</v>
      </c>
      <c r="R490" s="306">
        <f t="shared" ca="1" si="223"/>
        <v>0</v>
      </c>
      <c r="S490" s="307">
        <f t="shared" ca="1" si="224"/>
        <v>5.083000000000002</v>
      </c>
      <c r="T490" s="304">
        <f t="shared" ca="1" si="204"/>
        <v>49.86423000000002</v>
      </c>
      <c r="U490" s="311">
        <f t="shared" ca="1" si="205"/>
        <v>0</v>
      </c>
      <c r="V490" s="306">
        <f t="shared" ca="1" si="206"/>
        <v>1.2261478389175562</v>
      </c>
      <c r="W490" s="304">
        <f t="shared" ca="1" si="207"/>
        <v>43.621766245539831</v>
      </c>
      <c r="Y490" s="314" t="str">
        <f t="shared" ca="1" si="225"/>
        <v/>
      </c>
      <c r="Z490" s="315" t="str">
        <f t="shared" ca="1" si="226"/>
        <v/>
      </c>
      <c r="AA490" s="316" t="str">
        <f t="shared" ca="1" si="227"/>
        <v/>
      </c>
      <c r="AC490" s="310" t="e">
        <f t="shared" ca="1" si="228"/>
        <v>#N/A</v>
      </c>
      <c r="AD490" s="323" t="e">
        <f t="shared" ca="1" si="229"/>
        <v>#N/A</v>
      </c>
      <c r="AE490" s="324" t="e">
        <f t="shared" ca="1" si="208"/>
        <v>#N/A</v>
      </c>
      <c r="AG490" s="306">
        <f t="shared" ca="1" si="230"/>
        <v>1.2184763528132674</v>
      </c>
      <c r="AH490" s="304">
        <f t="shared" ca="1" si="231"/>
        <v>-8.5818651542542721</v>
      </c>
    </row>
    <row r="491" spans="1:34" x14ac:dyDescent="0.2">
      <c r="A491" s="347">
        <f t="shared" ca="1" si="209"/>
        <v>1E-4</v>
      </c>
      <c r="B491" s="304">
        <f t="shared" ca="1" si="210"/>
        <v>34.310000000000528</v>
      </c>
      <c r="D491" s="306">
        <f t="shared" ca="1" si="211"/>
        <v>-0.38072152955151223</v>
      </c>
      <c r="E491" s="307">
        <f t="shared" ca="1" si="212"/>
        <v>-1.2365553880316718</v>
      </c>
      <c r="F491" s="304">
        <f t="shared" ca="1" si="213"/>
        <v>1.2938385180285064</v>
      </c>
      <c r="G491" s="306">
        <f t="shared" ca="1" si="214"/>
        <v>4.775285291838661</v>
      </c>
      <c r="H491" s="307">
        <f t="shared" ca="1" si="215"/>
        <v>-107.53533558234716</v>
      </c>
      <c r="I491" s="304">
        <f t="shared" ca="1" si="216"/>
        <v>107.64131060344104</v>
      </c>
      <c r="J491" s="306">
        <f t="shared" ca="1" si="217"/>
        <v>386.39683720709877</v>
      </c>
      <c r="K491" s="307">
        <f t="shared" ca="1" si="218"/>
        <v>-9.3764792443781175</v>
      </c>
      <c r="L491" s="304">
        <f t="shared" ca="1" si="203"/>
        <v>386.51058739272514</v>
      </c>
      <c r="M491" s="306">
        <f t="shared" ca="1" si="219"/>
        <v>-1.5264188196489246</v>
      </c>
      <c r="N491" s="304">
        <f t="shared" ca="1" si="220"/>
        <v>-87.45735613522416</v>
      </c>
      <c r="P491" s="310">
        <f t="shared" ca="1" si="221"/>
        <v>23</v>
      </c>
      <c r="Q491" s="304">
        <f t="shared" ca="1" si="222"/>
        <v>0</v>
      </c>
      <c r="R491" s="306">
        <f t="shared" ca="1" si="223"/>
        <v>0</v>
      </c>
      <c r="S491" s="307">
        <f t="shared" ca="1" si="224"/>
        <v>5.083000000000002</v>
      </c>
      <c r="T491" s="304">
        <f t="shared" ca="1" si="204"/>
        <v>49.86423000000002</v>
      </c>
      <c r="U491" s="311">
        <f t="shared" ca="1" si="205"/>
        <v>0</v>
      </c>
      <c r="V491" s="306">
        <f t="shared" ca="1" si="206"/>
        <v>1.2261491574599901</v>
      </c>
      <c r="W491" s="304">
        <f t="shared" ca="1" si="207"/>
        <v>43.621911910125348</v>
      </c>
      <c r="Y491" s="314" t="str">
        <f t="shared" ca="1" si="225"/>
        <v/>
      </c>
      <c r="Z491" s="315" t="str">
        <f t="shared" ca="1" si="226"/>
        <v/>
      </c>
      <c r="AA491" s="316" t="str">
        <f t="shared" ca="1" si="227"/>
        <v/>
      </c>
      <c r="AC491" s="310" t="e">
        <f t="shared" ca="1" si="228"/>
        <v>#N/A</v>
      </c>
      <c r="AD491" s="323" t="e">
        <f t="shared" ca="1" si="229"/>
        <v>#N/A</v>
      </c>
      <c r="AE491" s="324" t="e">
        <f t="shared" ca="1" si="208"/>
        <v>#N/A</v>
      </c>
      <c r="AG491" s="306">
        <f t="shared" ca="1" si="230"/>
        <v>1.2184478711960249</v>
      </c>
      <c r="AH491" s="304">
        <f t="shared" ca="1" si="231"/>
        <v>-8.5818938118315593</v>
      </c>
    </row>
    <row r="492" spans="1:34" x14ac:dyDescent="0.2">
      <c r="A492" s="347">
        <f t="shared" ca="1" si="209"/>
        <v>1E-4</v>
      </c>
      <c r="B492" s="304">
        <f t="shared" ca="1" si="210"/>
        <v>34.310100000000531</v>
      </c>
      <c r="D492" s="306">
        <f t="shared" ca="1" si="211"/>
        <v>-0.38071933454135887</v>
      </c>
      <c r="E492" s="307">
        <f t="shared" ca="1" si="212"/>
        <v>-1.2365266051090398</v>
      </c>
      <c r="F492" s="304">
        <f t="shared" ca="1" si="213"/>
        <v>1.2938103635525966</v>
      </c>
      <c r="G492" s="306">
        <f t="shared" ca="1" si="214"/>
        <v>4.7752472199052072</v>
      </c>
      <c r="H492" s="307">
        <f t="shared" ca="1" si="215"/>
        <v>-107.53545923500766</v>
      </c>
      <c r="I492" s="304">
        <f t="shared" ca="1" si="216"/>
        <v>107.64143244538883</v>
      </c>
      <c r="J492" s="306">
        <f t="shared" ca="1" si="217"/>
        <v>386.39683720709877</v>
      </c>
      <c r="K492" s="307">
        <f t="shared" ca="1" si="218"/>
        <v>-9.3872327841189858</v>
      </c>
      <c r="L492" s="304">
        <f t="shared" ca="1" si="203"/>
        <v>386.51084841565881</v>
      </c>
      <c r="M492" s="306">
        <f t="shared" ca="1" si="219"/>
        <v>-1.5264192239546439</v>
      </c>
      <c r="N492" s="304">
        <f t="shared" ca="1" si="220"/>
        <v>-87.457379300235502</v>
      </c>
      <c r="P492" s="310">
        <f t="shared" ca="1" si="221"/>
        <v>23</v>
      </c>
      <c r="Q492" s="304">
        <f t="shared" ca="1" si="222"/>
        <v>0</v>
      </c>
      <c r="R492" s="306">
        <f t="shared" ca="1" si="223"/>
        <v>0</v>
      </c>
      <c r="S492" s="307">
        <f t="shared" ca="1" si="224"/>
        <v>5.083000000000002</v>
      </c>
      <c r="T492" s="304">
        <f t="shared" ca="1" si="204"/>
        <v>49.86423000000002</v>
      </c>
      <c r="U492" s="311">
        <f t="shared" ca="1" si="205"/>
        <v>0</v>
      </c>
      <c r="V492" s="306">
        <f t="shared" ca="1" si="206"/>
        <v>1.2261504760053585</v>
      </c>
      <c r="W492" s="304">
        <f t="shared" ca="1" si="207"/>
        <v>43.622057572831011</v>
      </c>
      <c r="Y492" s="314" t="str">
        <f t="shared" ca="1" si="225"/>
        <v/>
      </c>
      <c r="Z492" s="315" t="str">
        <f t="shared" ca="1" si="226"/>
        <v/>
      </c>
      <c r="AA492" s="316" t="str">
        <f t="shared" ca="1" si="227"/>
        <v/>
      </c>
      <c r="AC492" s="310" t="e">
        <f t="shared" ca="1" si="228"/>
        <v>#N/A</v>
      </c>
      <c r="AD492" s="323" t="e">
        <f t="shared" ca="1" si="229"/>
        <v>#N/A</v>
      </c>
      <c r="AE492" s="324" t="e">
        <f t="shared" ca="1" si="208"/>
        <v>#N/A</v>
      </c>
      <c r="AG492" s="306">
        <f t="shared" ca="1" si="230"/>
        <v>1.2184193899452058</v>
      </c>
      <c r="AH492" s="304">
        <f t="shared" ca="1" si="231"/>
        <v>-8.5819224690390179</v>
      </c>
    </row>
    <row r="493" spans="1:34" x14ac:dyDescent="0.2">
      <c r="A493" s="347">
        <f t="shared" ca="1" si="209"/>
        <v>1E-4</v>
      </c>
      <c r="B493" s="304">
        <f t="shared" ca="1" si="210"/>
        <v>34.310200000000535</v>
      </c>
      <c r="D493" s="306">
        <f t="shared" ca="1" si="211"/>
        <v>-0.38071713952706976</v>
      </c>
      <c r="E493" s="307">
        <f t="shared" ca="1" si="212"/>
        <v>-1.2364978225578227</v>
      </c>
      <c r="F493" s="304">
        <f t="shared" ca="1" si="213"/>
        <v>1.293782209461821</v>
      </c>
      <c r="G493" s="306">
        <f t="shared" ca="1" si="214"/>
        <v>4.7752091481912542</v>
      </c>
      <c r="H493" s="307">
        <f t="shared" ca="1" si="215"/>
        <v>-107.53558288478992</v>
      </c>
      <c r="I493" s="304">
        <f t="shared" ca="1" si="216"/>
        <v>107.64155428448854</v>
      </c>
      <c r="J493" s="306">
        <f t="shared" ca="1" si="217"/>
        <v>386.39683720709877</v>
      </c>
      <c r="K493" s="307">
        <f t="shared" ca="1" si="218"/>
        <v>-9.3979863362249763</v>
      </c>
      <c r="L493" s="304">
        <f t="shared" ca="1" si="203"/>
        <v>386.5111097379027</v>
      </c>
      <c r="M493" s="306">
        <f t="shared" ca="1" si="219"/>
        <v>-1.5264196282562243</v>
      </c>
      <c r="N493" s="304">
        <f t="shared" ca="1" si="220"/>
        <v>-87.457402465009707</v>
      </c>
      <c r="P493" s="310">
        <f t="shared" ca="1" si="221"/>
        <v>23</v>
      </c>
      <c r="Q493" s="304">
        <f t="shared" ca="1" si="222"/>
        <v>0</v>
      </c>
      <c r="R493" s="306">
        <f t="shared" ca="1" si="223"/>
        <v>0</v>
      </c>
      <c r="S493" s="307">
        <f t="shared" ca="1" si="224"/>
        <v>5.083000000000002</v>
      </c>
      <c r="T493" s="304">
        <f t="shared" ca="1" si="204"/>
        <v>49.86423000000002</v>
      </c>
      <c r="U493" s="311">
        <f t="shared" ca="1" si="205"/>
        <v>0</v>
      </c>
      <c r="V493" s="306">
        <f t="shared" ca="1" si="206"/>
        <v>1.2261517945536615</v>
      </c>
      <c r="W493" s="304">
        <f t="shared" ca="1" si="207"/>
        <v>43.622203233656862</v>
      </c>
      <c r="Y493" s="314" t="str">
        <f t="shared" ca="1" si="225"/>
        <v/>
      </c>
      <c r="Z493" s="315" t="str">
        <f t="shared" ca="1" si="226"/>
        <v/>
      </c>
      <c r="AA493" s="316" t="str">
        <f t="shared" ca="1" si="227"/>
        <v/>
      </c>
      <c r="AC493" s="310" t="e">
        <f t="shared" ca="1" si="228"/>
        <v>#N/A</v>
      </c>
      <c r="AD493" s="323" t="e">
        <f t="shared" ca="1" si="229"/>
        <v>#N/A</v>
      </c>
      <c r="AE493" s="324" t="e">
        <f t="shared" ca="1" si="208"/>
        <v>#N/A</v>
      </c>
      <c r="AG493" s="306">
        <f t="shared" ca="1" si="230"/>
        <v>1.2183909090608154</v>
      </c>
      <c r="AH493" s="304">
        <f t="shared" ca="1" si="231"/>
        <v>-8.5819511258766461</v>
      </c>
    </row>
    <row r="494" spans="1:34" x14ac:dyDescent="0.2">
      <c r="A494" s="347">
        <f t="shared" ca="1" si="209"/>
        <v>1E-4</v>
      </c>
      <c r="B494" s="304">
        <f t="shared" ca="1" si="210"/>
        <v>34.310300000000538</v>
      </c>
      <c r="D494" s="306">
        <f t="shared" ca="1" si="211"/>
        <v>-0.38071494450864796</v>
      </c>
      <c r="E494" s="307">
        <f t="shared" ca="1" si="212"/>
        <v>-1.2364690403780152</v>
      </c>
      <c r="F494" s="304">
        <f t="shared" ca="1" si="213"/>
        <v>1.2937540557561753</v>
      </c>
      <c r="G494" s="306">
        <f t="shared" ca="1" si="214"/>
        <v>4.775171076696803</v>
      </c>
      <c r="H494" s="307">
        <f t="shared" ca="1" si="215"/>
        <v>-107.53570653169396</v>
      </c>
      <c r="I494" s="304">
        <f t="shared" ca="1" si="216"/>
        <v>107.6416761207402</v>
      </c>
      <c r="J494" s="306">
        <f t="shared" ca="1" si="217"/>
        <v>386.39683720709877</v>
      </c>
      <c r="K494" s="307">
        <f t="shared" ca="1" si="218"/>
        <v>-9.4087399006958012</v>
      </c>
      <c r="L494" s="304">
        <f t="shared" ca="1" si="203"/>
        <v>386.51137135945709</v>
      </c>
      <c r="M494" s="306">
        <f t="shared" ca="1" si="219"/>
        <v>-1.5264200325536663</v>
      </c>
      <c r="N494" s="304">
        <f t="shared" ca="1" si="220"/>
        <v>-87.457425629546805</v>
      </c>
      <c r="P494" s="310">
        <f t="shared" ca="1" si="221"/>
        <v>23</v>
      </c>
      <c r="Q494" s="304">
        <f t="shared" ca="1" si="222"/>
        <v>0</v>
      </c>
      <c r="R494" s="306">
        <f t="shared" ca="1" si="223"/>
        <v>0</v>
      </c>
      <c r="S494" s="307">
        <f t="shared" ca="1" si="224"/>
        <v>5.083000000000002</v>
      </c>
      <c r="T494" s="304">
        <f t="shared" ca="1" si="204"/>
        <v>49.86423000000002</v>
      </c>
      <c r="U494" s="311">
        <f t="shared" ca="1" si="205"/>
        <v>0</v>
      </c>
      <c r="V494" s="306">
        <f t="shared" ca="1" si="206"/>
        <v>1.2261531131048993</v>
      </c>
      <c r="W494" s="304">
        <f t="shared" ca="1" si="207"/>
        <v>43.622348892602908</v>
      </c>
      <c r="Y494" s="314" t="str">
        <f t="shared" ca="1" si="225"/>
        <v/>
      </c>
      <c r="Z494" s="315" t="str">
        <f t="shared" ca="1" si="226"/>
        <v/>
      </c>
      <c r="AA494" s="316" t="str">
        <f t="shared" ca="1" si="227"/>
        <v/>
      </c>
      <c r="AC494" s="310" t="e">
        <f t="shared" ca="1" si="228"/>
        <v>#N/A</v>
      </c>
      <c r="AD494" s="323" t="e">
        <f t="shared" ca="1" si="229"/>
        <v>#N/A</v>
      </c>
      <c r="AE494" s="324" t="e">
        <f t="shared" ca="1" si="208"/>
        <v>#N/A</v>
      </c>
      <c r="AG494" s="306">
        <f t="shared" ca="1" si="230"/>
        <v>1.2183624285428447</v>
      </c>
      <c r="AH494" s="304">
        <f t="shared" ca="1" si="231"/>
        <v>-8.581979782344451</v>
      </c>
    </row>
    <row r="495" spans="1:34" x14ac:dyDescent="0.2">
      <c r="A495" s="347">
        <f t="shared" ca="1" si="209"/>
        <v>1E-4</v>
      </c>
      <c r="B495" s="304">
        <f t="shared" ca="1" si="210"/>
        <v>34.310400000000541</v>
      </c>
      <c r="D495" s="306">
        <f t="shared" ca="1" si="211"/>
        <v>-0.38071274948609046</v>
      </c>
      <c r="E495" s="307">
        <f t="shared" ca="1" si="212"/>
        <v>-1.2364402585696119</v>
      </c>
      <c r="F495" s="304">
        <f t="shared" ca="1" si="213"/>
        <v>1.293725902435654</v>
      </c>
      <c r="G495" s="306">
        <f t="shared" ca="1" si="214"/>
        <v>4.7751330054218544</v>
      </c>
      <c r="H495" s="307">
        <f t="shared" ca="1" si="215"/>
        <v>-107.53583017571982</v>
      </c>
      <c r="I495" s="304">
        <f t="shared" ca="1" si="216"/>
        <v>107.64179795414384</v>
      </c>
      <c r="J495" s="306">
        <f t="shared" ca="1" si="217"/>
        <v>386.39683720709877</v>
      </c>
      <c r="K495" s="307">
        <f t="shared" ca="1" si="218"/>
        <v>-9.4194934775311712</v>
      </c>
      <c r="L495" s="304">
        <f t="shared" ca="1" si="203"/>
        <v>386.51163328032243</v>
      </c>
      <c r="M495" s="306">
        <f t="shared" ca="1" si="219"/>
        <v>-1.5264204368469698</v>
      </c>
      <c r="N495" s="304">
        <f t="shared" ca="1" si="220"/>
        <v>-87.45744879384678</v>
      </c>
      <c r="P495" s="310">
        <f t="shared" ca="1" si="221"/>
        <v>23</v>
      </c>
      <c r="Q495" s="304">
        <f t="shared" ca="1" si="222"/>
        <v>0</v>
      </c>
      <c r="R495" s="306">
        <f t="shared" ca="1" si="223"/>
        <v>0</v>
      </c>
      <c r="S495" s="307">
        <f t="shared" ca="1" si="224"/>
        <v>5.083000000000002</v>
      </c>
      <c r="T495" s="304">
        <f t="shared" ca="1" si="204"/>
        <v>49.86423000000002</v>
      </c>
      <c r="U495" s="311">
        <f t="shared" ca="1" si="205"/>
        <v>0</v>
      </c>
      <c r="V495" s="306">
        <f t="shared" ca="1" si="206"/>
        <v>1.2261544316590716</v>
      </c>
      <c r="W495" s="304">
        <f t="shared" ca="1" si="207"/>
        <v>43.622494549669156</v>
      </c>
      <c r="Y495" s="314" t="str">
        <f t="shared" ca="1" si="225"/>
        <v/>
      </c>
      <c r="Z495" s="315" t="str">
        <f t="shared" ca="1" si="226"/>
        <v/>
      </c>
      <c r="AA495" s="316" t="str">
        <f t="shared" ca="1" si="227"/>
        <v/>
      </c>
      <c r="AC495" s="310" t="e">
        <f t="shared" ca="1" si="228"/>
        <v>#N/A</v>
      </c>
      <c r="AD495" s="323" t="e">
        <f t="shared" ca="1" si="229"/>
        <v>#N/A</v>
      </c>
      <c r="AE495" s="324" t="e">
        <f t="shared" ca="1" si="208"/>
        <v>#N/A</v>
      </c>
      <c r="AG495" s="306">
        <f t="shared" ca="1" si="230"/>
        <v>1.2183339483912921</v>
      </c>
      <c r="AH495" s="304">
        <f t="shared" ca="1" si="231"/>
        <v>-8.5820084384424344</v>
      </c>
    </row>
    <row r="496" spans="1:34" x14ac:dyDescent="0.2">
      <c r="A496" s="347">
        <f t="shared" ca="1" si="209"/>
        <v>1E-4</v>
      </c>
      <c r="B496" s="304">
        <f t="shared" ca="1" si="210"/>
        <v>34.310500000000545</v>
      </c>
      <c r="D496" s="306">
        <f t="shared" ca="1" si="211"/>
        <v>-0.38071055445939811</v>
      </c>
      <c r="E496" s="307">
        <f t="shared" ca="1" si="212"/>
        <v>-1.2364114771326182</v>
      </c>
      <c r="F496" s="304">
        <f t="shared" ca="1" si="213"/>
        <v>1.2936977495002631</v>
      </c>
      <c r="G496" s="306">
        <f t="shared" ca="1" si="214"/>
        <v>4.7750949343664084</v>
      </c>
      <c r="H496" s="307">
        <f t="shared" ca="1" si="215"/>
        <v>-107.53595381686753</v>
      </c>
      <c r="I496" s="304">
        <f t="shared" ca="1" si="216"/>
        <v>107.64191978469948</v>
      </c>
      <c r="J496" s="306">
        <f t="shared" ca="1" si="217"/>
        <v>386.39683720709877</v>
      </c>
      <c r="K496" s="307">
        <f t="shared" ca="1" si="218"/>
        <v>-9.4302470667308</v>
      </c>
      <c r="L496" s="304">
        <f t="shared" ca="1" si="203"/>
        <v>386.51189550049912</v>
      </c>
      <c r="M496" s="306">
        <f t="shared" ca="1" si="219"/>
        <v>-1.5264208411361346</v>
      </c>
      <c r="N496" s="304">
        <f t="shared" ca="1" si="220"/>
        <v>-87.457471957909632</v>
      </c>
      <c r="P496" s="310">
        <f t="shared" ca="1" si="221"/>
        <v>23</v>
      </c>
      <c r="Q496" s="304">
        <f t="shared" ca="1" si="222"/>
        <v>0</v>
      </c>
      <c r="R496" s="306">
        <f t="shared" ca="1" si="223"/>
        <v>0</v>
      </c>
      <c r="S496" s="307">
        <f t="shared" ca="1" si="224"/>
        <v>5.083000000000002</v>
      </c>
      <c r="T496" s="304">
        <f t="shared" ca="1" si="204"/>
        <v>49.86423000000002</v>
      </c>
      <c r="U496" s="311">
        <f t="shared" ca="1" si="205"/>
        <v>0</v>
      </c>
      <c r="V496" s="306">
        <f t="shared" ca="1" si="206"/>
        <v>1.2261557502161791</v>
      </c>
      <c r="W496" s="304">
        <f t="shared" ca="1" si="207"/>
        <v>43.622640204855628</v>
      </c>
      <c r="Y496" s="314" t="str">
        <f t="shared" ca="1" si="225"/>
        <v/>
      </c>
      <c r="Z496" s="315" t="str">
        <f t="shared" ca="1" si="226"/>
        <v/>
      </c>
      <c r="AA496" s="316" t="str">
        <f t="shared" ca="1" si="227"/>
        <v/>
      </c>
      <c r="AC496" s="310" t="e">
        <f t="shared" ca="1" si="228"/>
        <v>#N/A</v>
      </c>
      <c r="AD496" s="323" t="e">
        <f t="shared" ca="1" si="229"/>
        <v>#N/A</v>
      </c>
      <c r="AE496" s="324" t="e">
        <f t="shared" ca="1" si="208"/>
        <v>#N/A</v>
      </c>
      <c r="AG496" s="306">
        <f t="shared" ca="1" si="230"/>
        <v>1.2183054686061574</v>
      </c>
      <c r="AH496" s="304">
        <f t="shared" ca="1" si="231"/>
        <v>-8.5820370941705963</v>
      </c>
    </row>
    <row r="497" spans="1:34" x14ac:dyDescent="0.2">
      <c r="A497" s="347">
        <f t="shared" ca="1" si="209"/>
        <v>1E-4</v>
      </c>
      <c r="B497" s="304">
        <f t="shared" ca="1" si="210"/>
        <v>34.310600000000548</v>
      </c>
      <c r="D497" s="306">
        <f t="shared" ca="1" si="211"/>
        <v>-0.38070835942857389</v>
      </c>
      <c r="E497" s="307">
        <f t="shared" ca="1" si="212"/>
        <v>-1.2363826960670234</v>
      </c>
      <c r="F497" s="304">
        <f t="shared" ca="1" si="213"/>
        <v>1.2936695969499932</v>
      </c>
      <c r="G497" s="306">
        <f t="shared" ca="1" si="214"/>
        <v>4.775056863530466</v>
      </c>
      <c r="H497" s="307">
        <f t="shared" ca="1" si="215"/>
        <v>-107.53607745513715</v>
      </c>
      <c r="I497" s="304">
        <f t="shared" ca="1" si="216"/>
        <v>107.6420416124072</v>
      </c>
      <c r="J497" s="306">
        <f t="shared" ca="1" si="217"/>
        <v>386.39683720709877</v>
      </c>
      <c r="K497" s="307">
        <f t="shared" ca="1" si="218"/>
        <v>-9.4410006682944001</v>
      </c>
      <c r="L497" s="304">
        <f t="shared" ca="1" si="203"/>
        <v>386.51215801998768</v>
      </c>
      <c r="M497" s="306">
        <f t="shared" ca="1" si="219"/>
        <v>-1.526421245421161</v>
      </c>
      <c r="N497" s="304">
        <f t="shared" ca="1" si="220"/>
        <v>-87.457495121735363</v>
      </c>
      <c r="P497" s="310">
        <f t="shared" ca="1" si="221"/>
        <v>23</v>
      </c>
      <c r="Q497" s="304">
        <f t="shared" ca="1" si="222"/>
        <v>0</v>
      </c>
      <c r="R497" s="306">
        <f t="shared" ca="1" si="223"/>
        <v>0</v>
      </c>
      <c r="S497" s="307">
        <f t="shared" ca="1" si="224"/>
        <v>5.083000000000002</v>
      </c>
      <c r="T497" s="304">
        <f t="shared" ca="1" si="204"/>
        <v>49.86423000000002</v>
      </c>
      <c r="U497" s="311">
        <f t="shared" ca="1" si="205"/>
        <v>0</v>
      </c>
      <c r="V497" s="306">
        <f t="shared" ca="1" si="206"/>
        <v>1.2261570687762209</v>
      </c>
      <c r="W497" s="304">
        <f t="shared" ca="1" si="207"/>
        <v>43.622785858162338</v>
      </c>
      <c r="Y497" s="314" t="str">
        <f t="shared" ca="1" si="225"/>
        <v/>
      </c>
      <c r="Z497" s="315" t="str">
        <f t="shared" ca="1" si="226"/>
        <v/>
      </c>
      <c r="AA497" s="316" t="str">
        <f t="shared" ca="1" si="227"/>
        <v/>
      </c>
      <c r="AC497" s="310" t="e">
        <f t="shared" ca="1" si="228"/>
        <v>#N/A</v>
      </c>
      <c r="AD497" s="323" t="e">
        <f t="shared" ca="1" si="229"/>
        <v>#N/A</v>
      </c>
      <c r="AE497" s="324" t="e">
        <f t="shared" ca="1" si="208"/>
        <v>#N/A</v>
      </c>
      <c r="AG497" s="306">
        <f t="shared" ca="1" si="230"/>
        <v>1.2182769891874354</v>
      </c>
      <c r="AH497" s="304">
        <f t="shared" ca="1" si="231"/>
        <v>-8.5820657495289421</v>
      </c>
    </row>
    <row r="498" spans="1:34" x14ac:dyDescent="0.2">
      <c r="A498" s="347">
        <f t="shared" ca="1" si="209"/>
        <v>1E-4</v>
      </c>
      <c r="B498" s="304">
        <f t="shared" ca="1" si="210"/>
        <v>34.310700000000551</v>
      </c>
      <c r="D498" s="306">
        <f t="shared" ca="1" si="211"/>
        <v>-0.38070616439361671</v>
      </c>
      <c r="E498" s="307">
        <f t="shared" ca="1" si="212"/>
        <v>-1.2363539153728293</v>
      </c>
      <c r="F498" s="304">
        <f t="shared" ca="1" si="213"/>
        <v>1.2936414447848463</v>
      </c>
      <c r="G498" s="306">
        <f t="shared" ca="1" si="214"/>
        <v>4.7750187929140262</v>
      </c>
      <c r="H498" s="307">
        <f t="shared" ca="1" si="215"/>
        <v>-107.53620109052868</v>
      </c>
      <c r="I498" s="304">
        <f t="shared" ca="1" si="216"/>
        <v>107.64216343726702</v>
      </c>
      <c r="J498" s="306">
        <f t="shared" ca="1" si="217"/>
        <v>386.39683720709877</v>
      </c>
      <c r="K498" s="307">
        <f t="shared" ca="1" si="218"/>
        <v>-9.4517542822216836</v>
      </c>
      <c r="L498" s="304">
        <f t="shared" ca="1" si="203"/>
        <v>386.51242083878839</v>
      </c>
      <c r="M498" s="306">
        <f t="shared" ca="1" si="219"/>
        <v>-1.5264216497020491</v>
      </c>
      <c r="N498" s="304">
        <f t="shared" ca="1" si="220"/>
        <v>-87.457518285323985</v>
      </c>
      <c r="P498" s="310">
        <f t="shared" ca="1" si="221"/>
        <v>23</v>
      </c>
      <c r="Q498" s="304">
        <f t="shared" ca="1" si="222"/>
        <v>0</v>
      </c>
      <c r="R498" s="306">
        <f t="shared" ca="1" si="223"/>
        <v>0</v>
      </c>
      <c r="S498" s="307">
        <f t="shared" ca="1" si="224"/>
        <v>5.083000000000002</v>
      </c>
      <c r="T498" s="304">
        <f t="shared" ca="1" si="204"/>
        <v>49.86423000000002</v>
      </c>
      <c r="U498" s="311">
        <f t="shared" ca="1" si="205"/>
        <v>0</v>
      </c>
      <c r="V498" s="306">
        <f t="shared" ca="1" si="206"/>
        <v>1.226158387339197</v>
      </c>
      <c r="W498" s="304">
        <f t="shared" ca="1" si="207"/>
        <v>43.622931509589293</v>
      </c>
      <c r="Y498" s="314" t="str">
        <f t="shared" ca="1" si="225"/>
        <v/>
      </c>
      <c r="Z498" s="315" t="str">
        <f t="shared" ca="1" si="226"/>
        <v/>
      </c>
      <c r="AA498" s="316" t="str">
        <f t="shared" ca="1" si="227"/>
        <v/>
      </c>
      <c r="AC498" s="310" t="e">
        <f t="shared" ca="1" si="228"/>
        <v>#N/A</v>
      </c>
      <c r="AD498" s="323" t="e">
        <f t="shared" ca="1" si="229"/>
        <v>#N/A</v>
      </c>
      <c r="AE498" s="324" t="e">
        <f t="shared" ca="1" si="208"/>
        <v>#N/A</v>
      </c>
      <c r="AG498" s="306">
        <f t="shared" ca="1" si="230"/>
        <v>1.2182485101351279</v>
      </c>
      <c r="AH498" s="304">
        <f t="shared" ca="1" si="231"/>
        <v>-8.5820944045174734</v>
      </c>
    </row>
    <row r="499" spans="1:34" x14ac:dyDescent="0.2">
      <c r="A499" s="347">
        <f t="shared" ca="1" si="209"/>
        <v>1E-4</v>
      </c>
      <c r="B499" s="304">
        <f t="shared" ca="1" si="210"/>
        <v>34.310800000000555</v>
      </c>
      <c r="D499" s="306">
        <f t="shared" ca="1" si="211"/>
        <v>-0.38070396935452566</v>
      </c>
      <c r="E499" s="307">
        <f t="shared" ca="1" si="212"/>
        <v>-1.2363251350500306</v>
      </c>
      <c r="F499" s="304">
        <f t="shared" ca="1" si="213"/>
        <v>1.2936132930048176</v>
      </c>
      <c r="G499" s="306">
        <f t="shared" ca="1" si="214"/>
        <v>4.7749807225170908</v>
      </c>
      <c r="H499" s="307">
        <f t="shared" ca="1" si="215"/>
        <v>-107.53632472304218</v>
      </c>
      <c r="I499" s="304">
        <f t="shared" ca="1" si="216"/>
        <v>107.64228525927895</v>
      </c>
      <c r="J499" s="306">
        <f t="shared" ca="1" si="217"/>
        <v>386.39683720709877</v>
      </c>
      <c r="K499" s="307">
        <f t="shared" ca="1" si="218"/>
        <v>-9.4625079085123627</v>
      </c>
      <c r="L499" s="304">
        <f t="shared" ca="1" si="203"/>
        <v>386.51268395690181</v>
      </c>
      <c r="M499" s="306">
        <f t="shared" ca="1" si="219"/>
        <v>-1.5264220539787987</v>
      </c>
      <c r="N499" s="304">
        <f t="shared" ca="1" si="220"/>
        <v>-87.457541448675499</v>
      </c>
      <c r="P499" s="310">
        <f t="shared" ca="1" si="221"/>
        <v>23</v>
      </c>
      <c r="Q499" s="304">
        <f t="shared" ca="1" si="222"/>
        <v>0</v>
      </c>
      <c r="R499" s="306">
        <f t="shared" ca="1" si="223"/>
        <v>0</v>
      </c>
      <c r="S499" s="307">
        <f t="shared" ca="1" si="224"/>
        <v>5.083000000000002</v>
      </c>
      <c r="T499" s="304">
        <f t="shared" ca="1" si="204"/>
        <v>49.86423000000002</v>
      </c>
      <c r="U499" s="311">
        <f t="shared" ca="1" si="205"/>
        <v>0</v>
      </c>
      <c r="V499" s="306">
        <f t="shared" ca="1" si="206"/>
        <v>1.2261597059051077</v>
      </c>
      <c r="W499" s="304">
        <f t="shared" ca="1" si="207"/>
        <v>43.623077159136514</v>
      </c>
      <c r="Y499" s="314" t="str">
        <f t="shared" ca="1" si="225"/>
        <v/>
      </c>
      <c r="Z499" s="315" t="str">
        <f t="shared" ca="1" si="226"/>
        <v/>
      </c>
      <c r="AA499" s="316" t="str">
        <f t="shared" ca="1" si="227"/>
        <v/>
      </c>
      <c r="AC499" s="310" t="e">
        <f t="shared" ca="1" si="228"/>
        <v>#N/A</v>
      </c>
      <c r="AD499" s="323" t="e">
        <f t="shared" ca="1" si="229"/>
        <v>#N/A</v>
      </c>
      <c r="AE499" s="324" t="e">
        <f t="shared" ca="1" si="208"/>
        <v>#N/A</v>
      </c>
      <c r="AG499" s="306">
        <f t="shared" ca="1" si="230"/>
        <v>1.218220031449226</v>
      </c>
      <c r="AH499" s="304">
        <f t="shared" ca="1" si="231"/>
        <v>-8.5821230591361939</v>
      </c>
    </row>
    <row r="500" spans="1:34" x14ac:dyDescent="0.2">
      <c r="A500" s="347">
        <f t="shared" ca="1" si="209"/>
        <v>1E-4</v>
      </c>
      <c r="B500" s="304">
        <f t="shared" ca="1" si="210"/>
        <v>34.310900000000558</v>
      </c>
      <c r="D500" s="306">
        <f t="shared" ca="1" si="211"/>
        <v>-0.38070177431130364</v>
      </c>
      <c r="E500" s="307">
        <f t="shared" ca="1" si="212"/>
        <v>-1.2362963550986237</v>
      </c>
      <c r="F500" s="304">
        <f t="shared" ca="1" si="213"/>
        <v>1.2935851416099047</v>
      </c>
      <c r="G500" s="306">
        <f t="shared" ca="1" si="214"/>
        <v>4.7749426523396599</v>
      </c>
      <c r="H500" s="307">
        <f t="shared" ca="1" si="215"/>
        <v>-107.5364483526777</v>
      </c>
      <c r="I500" s="304">
        <f t="shared" ca="1" si="216"/>
        <v>107.64240707844307</v>
      </c>
      <c r="J500" s="306">
        <f t="shared" ca="1" si="217"/>
        <v>386.39683720709877</v>
      </c>
      <c r="K500" s="307">
        <f t="shared" ca="1" si="218"/>
        <v>-9.4732615471661479</v>
      </c>
      <c r="L500" s="304">
        <f t="shared" ca="1" si="203"/>
        <v>386.51294737432818</v>
      </c>
      <c r="M500" s="306">
        <f t="shared" ca="1" si="219"/>
        <v>-1.5264224582514103</v>
      </c>
      <c r="N500" s="304">
        <f t="shared" ca="1" si="220"/>
        <v>-87.45756461178992</v>
      </c>
      <c r="P500" s="310">
        <f t="shared" ca="1" si="221"/>
        <v>23</v>
      </c>
      <c r="Q500" s="304">
        <f t="shared" ca="1" si="222"/>
        <v>0</v>
      </c>
      <c r="R500" s="306">
        <f t="shared" ca="1" si="223"/>
        <v>0</v>
      </c>
      <c r="S500" s="307">
        <f t="shared" ca="1" si="224"/>
        <v>5.083000000000002</v>
      </c>
      <c r="T500" s="304">
        <f t="shared" ca="1" si="204"/>
        <v>49.86423000000002</v>
      </c>
      <c r="U500" s="311">
        <f t="shared" ca="1" si="205"/>
        <v>0</v>
      </c>
      <c r="V500" s="306">
        <f t="shared" ca="1" si="206"/>
        <v>1.2261610244739531</v>
      </c>
      <c r="W500" s="304">
        <f t="shared" ca="1" si="207"/>
        <v>43.62322280680403</v>
      </c>
      <c r="Y500" s="314" t="str">
        <f t="shared" ca="1" si="225"/>
        <v/>
      </c>
      <c r="Z500" s="315" t="str">
        <f t="shared" ca="1" si="226"/>
        <v/>
      </c>
      <c r="AA500" s="316" t="str">
        <f t="shared" ca="1" si="227"/>
        <v/>
      </c>
      <c r="AC500" s="310" t="e">
        <f t="shared" ca="1" si="228"/>
        <v>#N/A</v>
      </c>
      <c r="AD500" s="323" t="e">
        <f t="shared" ca="1" si="229"/>
        <v>#N/A</v>
      </c>
      <c r="AE500" s="324" t="e">
        <f t="shared" ca="1" si="208"/>
        <v>#N/A</v>
      </c>
      <c r="AG500" s="306">
        <f t="shared" ca="1" si="230"/>
        <v>1.2181915531297296</v>
      </c>
      <c r="AH500" s="304">
        <f t="shared" ca="1" si="231"/>
        <v>-8.5821517133851071</v>
      </c>
    </row>
    <row r="501" spans="1:34" x14ac:dyDescent="0.2">
      <c r="A501" s="347">
        <f t="shared" ca="1" si="209"/>
        <v>1E-4</v>
      </c>
      <c r="B501" s="304">
        <f t="shared" ca="1" si="210"/>
        <v>34.311000000000561</v>
      </c>
      <c r="D501" s="306">
        <f t="shared" ca="1" si="211"/>
        <v>-0.38069957926394776</v>
      </c>
      <c r="E501" s="307">
        <f t="shared" ca="1" si="212"/>
        <v>-1.2362675755186068</v>
      </c>
      <c r="F501" s="304">
        <f t="shared" ca="1" si="213"/>
        <v>1.2935569906001054</v>
      </c>
      <c r="G501" s="306">
        <f t="shared" ca="1" si="214"/>
        <v>4.7749045823817333</v>
      </c>
      <c r="H501" s="307">
        <f t="shared" ca="1" si="215"/>
        <v>-107.53657197943525</v>
      </c>
      <c r="I501" s="304">
        <f t="shared" ca="1" si="216"/>
        <v>107.64252889475938</v>
      </c>
      <c r="J501" s="306">
        <f t="shared" ca="1" si="217"/>
        <v>386.39683720709877</v>
      </c>
      <c r="K501" s="307">
        <f t="shared" ca="1" si="218"/>
        <v>-9.4840151981827532</v>
      </c>
      <c r="L501" s="304">
        <f t="shared" ca="1" si="203"/>
        <v>386.51321109106806</v>
      </c>
      <c r="M501" s="306">
        <f t="shared" ca="1" si="219"/>
        <v>-1.5264228625198835</v>
      </c>
      <c r="N501" s="304">
        <f t="shared" ca="1" si="220"/>
        <v>-87.457587774667218</v>
      </c>
      <c r="P501" s="310">
        <f t="shared" ca="1" si="221"/>
        <v>23</v>
      </c>
      <c r="Q501" s="304">
        <f t="shared" ca="1" si="222"/>
        <v>0</v>
      </c>
      <c r="R501" s="306">
        <f t="shared" ca="1" si="223"/>
        <v>0</v>
      </c>
      <c r="S501" s="307">
        <f t="shared" ca="1" si="224"/>
        <v>5.083000000000002</v>
      </c>
      <c r="T501" s="304">
        <f t="shared" ca="1" si="204"/>
        <v>49.86423000000002</v>
      </c>
      <c r="U501" s="311">
        <f t="shared" ca="1" si="205"/>
        <v>0</v>
      </c>
      <c r="V501" s="306">
        <f t="shared" ca="1" si="206"/>
        <v>1.2261623430457331</v>
      </c>
      <c r="W501" s="304">
        <f t="shared" ca="1" si="207"/>
        <v>43.623368452591826</v>
      </c>
      <c r="Y501" s="314" t="str">
        <f t="shared" ca="1" si="225"/>
        <v/>
      </c>
      <c r="Z501" s="315" t="str">
        <f t="shared" ca="1" si="226"/>
        <v/>
      </c>
      <c r="AA501" s="316" t="str">
        <f t="shared" ca="1" si="227"/>
        <v/>
      </c>
      <c r="AC501" s="310" t="e">
        <f t="shared" ca="1" si="228"/>
        <v>#N/A</v>
      </c>
      <c r="AD501" s="323" t="e">
        <f t="shared" ca="1" si="229"/>
        <v>#N/A</v>
      </c>
      <c r="AE501" s="324" t="e">
        <f t="shared" ca="1" si="208"/>
        <v>#N/A</v>
      </c>
      <c r="AG501" s="306">
        <f t="shared" ca="1" si="230"/>
        <v>1.2181630751766352</v>
      </c>
      <c r="AH501" s="304">
        <f t="shared" ca="1" si="231"/>
        <v>-8.5821803672642165</v>
      </c>
    </row>
    <row r="502" spans="1:34" x14ac:dyDescent="0.2">
      <c r="A502" s="347">
        <f t="shared" ca="1" si="209"/>
        <v>1E-4</v>
      </c>
      <c r="B502" s="304">
        <f t="shared" ca="1" si="210"/>
        <v>34.311100000000565</v>
      </c>
      <c r="D502" s="306">
        <f t="shared" ca="1" si="211"/>
        <v>-0.38069738421246269</v>
      </c>
      <c r="E502" s="307">
        <f t="shared" ca="1" si="212"/>
        <v>-1.2362387963099764</v>
      </c>
      <c r="F502" s="304">
        <f t="shared" ca="1" si="213"/>
        <v>1.2935288399754181</v>
      </c>
      <c r="G502" s="306">
        <f t="shared" ca="1" si="214"/>
        <v>4.7748665126433121</v>
      </c>
      <c r="H502" s="307">
        <f t="shared" ca="1" si="215"/>
        <v>-107.53669560331488</v>
      </c>
      <c r="I502" s="304">
        <f t="shared" ca="1" si="216"/>
        <v>107.64265070822795</v>
      </c>
      <c r="J502" s="306">
        <f t="shared" ca="1" si="217"/>
        <v>386.39683720709877</v>
      </c>
      <c r="K502" s="307">
        <f t="shared" ca="1" si="218"/>
        <v>-9.4947688615618908</v>
      </c>
      <c r="L502" s="304">
        <f t="shared" ca="1" si="203"/>
        <v>386.51347510712179</v>
      </c>
      <c r="M502" s="306">
        <f t="shared" ca="1" si="219"/>
        <v>-1.5264232667842186</v>
      </c>
      <c r="N502" s="304">
        <f t="shared" ca="1" si="220"/>
        <v>-87.457610937307422</v>
      </c>
      <c r="P502" s="310">
        <f t="shared" ca="1" si="221"/>
        <v>23</v>
      </c>
      <c r="Q502" s="304">
        <f t="shared" ca="1" si="222"/>
        <v>0</v>
      </c>
      <c r="R502" s="306">
        <f t="shared" ca="1" si="223"/>
        <v>0</v>
      </c>
      <c r="S502" s="307">
        <f t="shared" ca="1" si="224"/>
        <v>5.083000000000002</v>
      </c>
      <c r="T502" s="304">
        <f t="shared" ca="1" si="204"/>
        <v>49.86423000000002</v>
      </c>
      <c r="U502" s="311">
        <f t="shared" ca="1" si="205"/>
        <v>0</v>
      </c>
      <c r="V502" s="306">
        <f t="shared" ca="1" si="206"/>
        <v>1.2261636616204474</v>
      </c>
      <c r="W502" s="304">
        <f t="shared" ca="1" si="207"/>
        <v>43.623514096499946</v>
      </c>
      <c r="Y502" s="314" t="str">
        <f t="shared" ca="1" si="225"/>
        <v/>
      </c>
      <c r="Z502" s="315" t="str">
        <f t="shared" ca="1" si="226"/>
        <v/>
      </c>
      <c r="AA502" s="316" t="str">
        <f t="shared" ca="1" si="227"/>
        <v/>
      </c>
      <c r="AC502" s="310" t="e">
        <f t="shared" ca="1" si="228"/>
        <v>#N/A</v>
      </c>
      <c r="AD502" s="323" t="e">
        <f t="shared" ca="1" si="229"/>
        <v>#N/A</v>
      </c>
      <c r="AE502" s="324" t="e">
        <f t="shared" ca="1" si="208"/>
        <v>#N/A</v>
      </c>
      <c r="AG502" s="306">
        <f t="shared" ca="1" si="230"/>
        <v>1.2181345975899411</v>
      </c>
      <c r="AH502" s="304">
        <f t="shared" ca="1" si="231"/>
        <v>-8.5822090207735222</v>
      </c>
    </row>
    <row r="503" spans="1:34" x14ac:dyDescent="0.2">
      <c r="A503" s="347">
        <f t="shared" ca="1" si="209"/>
        <v>1E-4</v>
      </c>
      <c r="B503" s="304">
        <f t="shared" ca="1" si="210"/>
        <v>34.311200000000568</v>
      </c>
      <c r="D503" s="306">
        <f t="shared" ca="1" si="211"/>
        <v>-0.38069518915684558</v>
      </c>
      <c r="E503" s="307">
        <f t="shared" ca="1" si="212"/>
        <v>-1.2362100174727306</v>
      </c>
      <c r="F503" s="304">
        <f t="shared" ca="1" si="213"/>
        <v>1.2935006897358405</v>
      </c>
      <c r="G503" s="306">
        <f t="shared" ca="1" si="214"/>
        <v>4.7748284431243961</v>
      </c>
      <c r="H503" s="307">
        <f t="shared" ca="1" si="215"/>
        <v>-107.53681922431663</v>
      </c>
      <c r="I503" s="304">
        <f t="shared" ca="1" si="216"/>
        <v>107.64277251884877</v>
      </c>
      <c r="J503" s="306">
        <f t="shared" ca="1" si="217"/>
        <v>386.39683720709877</v>
      </c>
      <c r="K503" s="307">
        <f t="shared" ca="1" si="218"/>
        <v>-9.505522537303273</v>
      </c>
      <c r="L503" s="304">
        <f t="shared" ca="1" si="203"/>
        <v>386.51373942248983</v>
      </c>
      <c r="M503" s="306">
        <f t="shared" ca="1" si="219"/>
        <v>-1.5264236710444155</v>
      </c>
      <c r="N503" s="304">
        <f t="shared" ca="1" si="220"/>
        <v>-87.457634099710532</v>
      </c>
      <c r="P503" s="310">
        <f t="shared" ca="1" si="221"/>
        <v>23</v>
      </c>
      <c r="Q503" s="304">
        <f t="shared" ca="1" si="222"/>
        <v>0</v>
      </c>
      <c r="R503" s="306">
        <f t="shared" ca="1" si="223"/>
        <v>0</v>
      </c>
      <c r="S503" s="307">
        <f t="shared" ca="1" si="224"/>
        <v>5.083000000000002</v>
      </c>
      <c r="T503" s="304">
        <f t="shared" ca="1" si="204"/>
        <v>49.86423000000002</v>
      </c>
      <c r="U503" s="311">
        <f t="shared" ca="1" si="205"/>
        <v>0</v>
      </c>
      <c r="V503" s="306">
        <f t="shared" ca="1" si="206"/>
        <v>1.2261649801980963</v>
      </c>
      <c r="W503" s="304">
        <f t="shared" ca="1" si="207"/>
        <v>43.623659738528382</v>
      </c>
      <c r="Y503" s="314" t="str">
        <f t="shared" ca="1" si="225"/>
        <v/>
      </c>
      <c r="Z503" s="315" t="str">
        <f t="shared" ca="1" si="226"/>
        <v/>
      </c>
      <c r="AA503" s="316" t="str">
        <f t="shared" ca="1" si="227"/>
        <v/>
      </c>
      <c r="AC503" s="310" t="e">
        <f t="shared" ca="1" si="228"/>
        <v>#N/A</v>
      </c>
      <c r="AD503" s="323" t="e">
        <f t="shared" ca="1" si="229"/>
        <v>#N/A</v>
      </c>
      <c r="AE503" s="324" t="e">
        <f t="shared" ca="1" si="208"/>
        <v>#N/A</v>
      </c>
      <c r="AG503" s="306">
        <f t="shared" ca="1" si="230"/>
        <v>1.2181061203696437</v>
      </c>
      <c r="AH503" s="304">
        <f t="shared" ca="1" si="231"/>
        <v>-8.5822376739130295</v>
      </c>
    </row>
    <row r="504" spans="1:34" x14ac:dyDescent="0.2">
      <c r="A504" s="347">
        <f t="shared" ca="1" si="209"/>
        <v>1E-4</v>
      </c>
      <c r="B504" s="304">
        <f t="shared" ca="1" si="210"/>
        <v>34.311300000000571</v>
      </c>
      <c r="D504" s="306">
        <f t="shared" ca="1" si="211"/>
        <v>-0.38069299409709928</v>
      </c>
      <c r="E504" s="307">
        <f t="shared" ca="1" si="212"/>
        <v>-1.2361812390068661</v>
      </c>
      <c r="F504" s="304">
        <f t="shared" ca="1" si="213"/>
        <v>1.2934725398813709</v>
      </c>
      <c r="G504" s="306">
        <f t="shared" ca="1" si="214"/>
        <v>4.7747903738249864</v>
      </c>
      <c r="H504" s="307">
        <f t="shared" ca="1" si="215"/>
        <v>-107.53694284244052</v>
      </c>
      <c r="I504" s="304">
        <f t="shared" ca="1" si="216"/>
        <v>107.64289432662191</v>
      </c>
      <c r="J504" s="306">
        <f t="shared" ca="1" si="217"/>
        <v>386.39683720709877</v>
      </c>
      <c r="K504" s="307">
        <f t="shared" ca="1" si="218"/>
        <v>-9.5162762254066102</v>
      </c>
      <c r="L504" s="304">
        <f t="shared" ca="1" si="203"/>
        <v>386.51400403717253</v>
      </c>
      <c r="M504" s="306">
        <f t="shared" ca="1" si="219"/>
        <v>-1.5264240753004743</v>
      </c>
      <c r="N504" s="304">
        <f t="shared" ca="1" si="220"/>
        <v>-87.457657261876548</v>
      </c>
      <c r="P504" s="310">
        <f t="shared" ca="1" si="221"/>
        <v>23</v>
      </c>
      <c r="Q504" s="304">
        <f t="shared" ca="1" si="222"/>
        <v>0</v>
      </c>
      <c r="R504" s="306">
        <f t="shared" ca="1" si="223"/>
        <v>0</v>
      </c>
      <c r="S504" s="307">
        <f t="shared" ca="1" si="224"/>
        <v>5.083000000000002</v>
      </c>
      <c r="T504" s="304">
        <f t="shared" ca="1" si="204"/>
        <v>49.86423000000002</v>
      </c>
      <c r="U504" s="311">
        <f t="shared" ca="1" si="205"/>
        <v>0</v>
      </c>
      <c r="V504" s="306">
        <f t="shared" ca="1" si="206"/>
        <v>1.2261662987786794</v>
      </c>
      <c r="W504" s="304">
        <f t="shared" ca="1" si="207"/>
        <v>43.623805378677147</v>
      </c>
      <c r="Y504" s="314" t="str">
        <f t="shared" ca="1" si="225"/>
        <v/>
      </c>
      <c r="Z504" s="315" t="str">
        <f t="shared" ca="1" si="226"/>
        <v/>
      </c>
      <c r="AA504" s="316" t="str">
        <f t="shared" ca="1" si="227"/>
        <v/>
      </c>
      <c r="AC504" s="310" t="e">
        <f t="shared" ca="1" si="228"/>
        <v>#N/A</v>
      </c>
      <c r="AD504" s="323" t="e">
        <f t="shared" ca="1" si="229"/>
        <v>#N/A</v>
      </c>
      <c r="AE504" s="324" t="e">
        <f t="shared" ca="1" si="208"/>
        <v>#N/A</v>
      </c>
      <c r="AG504" s="306">
        <f t="shared" ca="1" si="230"/>
        <v>1.2180776435157377</v>
      </c>
      <c r="AH504" s="304">
        <f t="shared" ca="1" si="231"/>
        <v>-8.5822663266827401</v>
      </c>
    </row>
    <row r="505" spans="1:34" x14ac:dyDescent="0.2">
      <c r="A505" s="347">
        <f t="shared" ca="1" si="209"/>
        <v>1E-4</v>
      </c>
      <c r="B505" s="304">
        <f t="shared" ca="1" si="210"/>
        <v>34.311400000000575</v>
      </c>
      <c r="D505" s="306">
        <f t="shared" ca="1" si="211"/>
        <v>-0.38069079903322267</v>
      </c>
      <c r="E505" s="307">
        <f t="shared" ca="1" si="212"/>
        <v>-1.2361524609123844</v>
      </c>
      <c r="F505" s="304">
        <f t="shared" ca="1" si="213"/>
        <v>1.2934443904120105</v>
      </c>
      <c r="G505" s="306">
        <f t="shared" ca="1" si="214"/>
        <v>4.7747523047450828</v>
      </c>
      <c r="H505" s="307">
        <f t="shared" ca="1" si="215"/>
        <v>-107.53706645768662</v>
      </c>
      <c r="I505" s="304">
        <f t="shared" ca="1" si="216"/>
        <v>107.64301613154741</v>
      </c>
      <c r="J505" s="306">
        <f t="shared" ca="1" si="217"/>
        <v>386.39683720709877</v>
      </c>
      <c r="K505" s="307">
        <f t="shared" ca="1" si="218"/>
        <v>-9.5270299258716165</v>
      </c>
      <c r="L505" s="304">
        <f t="shared" ca="1" si="203"/>
        <v>386.51426895117032</v>
      </c>
      <c r="M505" s="306">
        <f t="shared" ca="1" si="219"/>
        <v>-1.5264244795523954</v>
      </c>
      <c r="N505" s="304">
        <f t="shared" ca="1" si="220"/>
        <v>-87.457680423805485</v>
      </c>
      <c r="P505" s="310">
        <f t="shared" ca="1" si="221"/>
        <v>23</v>
      </c>
      <c r="Q505" s="304">
        <f t="shared" ca="1" si="222"/>
        <v>0</v>
      </c>
      <c r="R505" s="306">
        <f t="shared" ca="1" si="223"/>
        <v>0</v>
      </c>
      <c r="S505" s="307">
        <f t="shared" ca="1" si="224"/>
        <v>5.083000000000002</v>
      </c>
      <c r="T505" s="304">
        <f t="shared" ca="1" si="204"/>
        <v>49.86423000000002</v>
      </c>
      <c r="U505" s="311">
        <f t="shared" ca="1" si="205"/>
        <v>0</v>
      </c>
      <c r="V505" s="306">
        <f t="shared" ca="1" si="206"/>
        <v>1.2261676173621967</v>
      </c>
      <c r="W505" s="304">
        <f t="shared" ca="1" si="207"/>
        <v>43.623951016946265</v>
      </c>
      <c r="Y505" s="314" t="str">
        <f t="shared" ca="1" si="225"/>
        <v/>
      </c>
      <c r="Z505" s="315" t="str">
        <f t="shared" ca="1" si="226"/>
        <v/>
      </c>
      <c r="AA505" s="316" t="str">
        <f t="shared" ca="1" si="227"/>
        <v/>
      </c>
      <c r="AC505" s="310" t="e">
        <f t="shared" ca="1" si="228"/>
        <v>#N/A</v>
      </c>
      <c r="AD505" s="323" t="e">
        <f t="shared" ca="1" si="229"/>
        <v>#N/A</v>
      </c>
      <c r="AE505" s="324" t="e">
        <f t="shared" ca="1" si="208"/>
        <v>#N/A</v>
      </c>
      <c r="AG505" s="306">
        <f t="shared" ca="1" si="230"/>
        <v>1.2180491670282301</v>
      </c>
      <c r="AH505" s="304">
        <f t="shared" ca="1" si="231"/>
        <v>-8.5822949790826542</v>
      </c>
    </row>
    <row r="506" spans="1:34" x14ac:dyDescent="0.2">
      <c r="A506" s="347">
        <f t="shared" ca="1" si="209"/>
        <v>1E-4</v>
      </c>
      <c r="B506" s="304">
        <f t="shared" ca="1" si="210"/>
        <v>34.311500000000578</v>
      </c>
      <c r="D506" s="306">
        <f t="shared" ca="1" si="211"/>
        <v>-0.38068860396521487</v>
      </c>
      <c r="E506" s="307">
        <f t="shared" ca="1" si="212"/>
        <v>-1.2361236831892768</v>
      </c>
      <c r="F506" s="304">
        <f t="shared" ca="1" si="213"/>
        <v>1.2934162413277512</v>
      </c>
      <c r="G506" s="306">
        <f t="shared" ca="1" si="214"/>
        <v>4.7747142358846864</v>
      </c>
      <c r="H506" s="307">
        <f t="shared" ca="1" si="215"/>
        <v>-107.53719007005493</v>
      </c>
      <c r="I506" s="304">
        <f t="shared" ca="1" si="216"/>
        <v>107.6431379336253</v>
      </c>
      <c r="J506" s="306">
        <f t="shared" ca="1" si="217"/>
        <v>386.39683720709877</v>
      </c>
      <c r="K506" s="307">
        <f t="shared" ca="1" si="218"/>
        <v>-9.5377836386980039</v>
      </c>
      <c r="L506" s="304">
        <f t="shared" ca="1" si="203"/>
        <v>386.51453416448368</v>
      </c>
      <c r="M506" s="306">
        <f t="shared" ca="1" si="219"/>
        <v>-1.5264248838001784</v>
      </c>
      <c r="N506" s="304">
        <f t="shared" ca="1" si="220"/>
        <v>-87.457703585497327</v>
      </c>
      <c r="P506" s="310">
        <f t="shared" ca="1" si="221"/>
        <v>23</v>
      </c>
      <c r="Q506" s="304">
        <f t="shared" ca="1" si="222"/>
        <v>0</v>
      </c>
      <c r="R506" s="306">
        <f t="shared" ca="1" si="223"/>
        <v>0</v>
      </c>
      <c r="S506" s="307">
        <f t="shared" ca="1" si="224"/>
        <v>5.083000000000002</v>
      </c>
      <c r="T506" s="304">
        <f t="shared" ca="1" si="204"/>
        <v>49.86423000000002</v>
      </c>
      <c r="U506" s="311">
        <f t="shared" ca="1" si="205"/>
        <v>0</v>
      </c>
      <c r="V506" s="306">
        <f t="shared" ca="1" si="206"/>
        <v>1.226168935948649</v>
      </c>
      <c r="W506" s="304">
        <f t="shared" ca="1" si="207"/>
        <v>43.624096653335762</v>
      </c>
      <c r="Y506" s="314" t="str">
        <f t="shared" ca="1" si="225"/>
        <v/>
      </c>
      <c r="Z506" s="315" t="str">
        <f t="shared" ca="1" si="226"/>
        <v/>
      </c>
      <c r="AA506" s="316" t="str">
        <f t="shared" ca="1" si="227"/>
        <v/>
      </c>
      <c r="AC506" s="310" t="e">
        <f t="shared" ca="1" si="228"/>
        <v>#N/A</v>
      </c>
      <c r="AD506" s="323" t="e">
        <f t="shared" ca="1" si="229"/>
        <v>#N/A</v>
      </c>
      <c r="AE506" s="324" t="e">
        <f t="shared" ca="1" si="208"/>
        <v>#N/A</v>
      </c>
      <c r="AG506" s="306">
        <f t="shared" ca="1" si="230"/>
        <v>1.2180206909071103</v>
      </c>
      <c r="AH506" s="304">
        <f t="shared" ca="1" si="231"/>
        <v>-8.5823236311127769</v>
      </c>
    </row>
    <row r="507" spans="1:34" x14ac:dyDescent="0.2">
      <c r="A507" s="347">
        <f t="shared" ca="1" si="209"/>
        <v>1E-4</v>
      </c>
      <c r="B507" s="304">
        <f t="shared" ca="1" si="210"/>
        <v>34.311600000000581</v>
      </c>
      <c r="D507" s="306">
        <f t="shared" ca="1" si="211"/>
        <v>-0.38068640889307898</v>
      </c>
      <c r="E507" s="307">
        <f t="shared" ca="1" si="212"/>
        <v>-1.2360949058375397</v>
      </c>
      <c r="F507" s="304">
        <f t="shared" ca="1" si="213"/>
        <v>1.293388092628591</v>
      </c>
      <c r="G507" s="306">
        <f t="shared" ca="1" si="214"/>
        <v>4.774676167243797</v>
      </c>
      <c r="H507" s="307">
        <f t="shared" ca="1" si="215"/>
        <v>-107.53731367954552</v>
      </c>
      <c r="I507" s="304">
        <f t="shared" ca="1" si="216"/>
        <v>107.64325973285561</v>
      </c>
      <c r="J507" s="306">
        <f t="shared" ca="1" si="217"/>
        <v>386.39683720709877</v>
      </c>
      <c r="K507" s="307">
        <f t="shared" ca="1" si="218"/>
        <v>-9.5485373638854831</v>
      </c>
      <c r="L507" s="304">
        <f t="shared" ca="1" si="203"/>
        <v>386.51479967711288</v>
      </c>
      <c r="M507" s="306">
        <f t="shared" ca="1" si="219"/>
        <v>-1.5264252880438234</v>
      </c>
      <c r="N507" s="304">
        <f t="shared" ca="1" si="220"/>
        <v>-87.457726746952076</v>
      </c>
      <c r="P507" s="310">
        <f t="shared" ca="1" si="221"/>
        <v>23</v>
      </c>
      <c r="Q507" s="304">
        <f t="shared" ca="1" si="222"/>
        <v>0</v>
      </c>
      <c r="R507" s="306">
        <f t="shared" ca="1" si="223"/>
        <v>0</v>
      </c>
      <c r="S507" s="307">
        <f t="shared" ca="1" si="224"/>
        <v>5.083000000000002</v>
      </c>
      <c r="T507" s="304">
        <f t="shared" ca="1" si="204"/>
        <v>49.86423000000002</v>
      </c>
      <c r="U507" s="311">
        <f t="shared" ca="1" si="205"/>
        <v>0</v>
      </c>
      <c r="V507" s="306">
        <f t="shared" ca="1" si="206"/>
        <v>1.2261702545380351</v>
      </c>
      <c r="W507" s="304">
        <f t="shared" ca="1" si="207"/>
        <v>43.62424228784564</v>
      </c>
      <c r="Y507" s="314" t="str">
        <f t="shared" ca="1" si="225"/>
        <v/>
      </c>
      <c r="Z507" s="315" t="str">
        <f t="shared" ca="1" si="226"/>
        <v/>
      </c>
      <c r="AA507" s="316" t="str">
        <f t="shared" ca="1" si="227"/>
        <v/>
      </c>
      <c r="AC507" s="310" t="e">
        <f t="shared" ca="1" si="228"/>
        <v>#N/A</v>
      </c>
      <c r="AD507" s="323" t="e">
        <f t="shared" ca="1" si="229"/>
        <v>#N/A</v>
      </c>
      <c r="AE507" s="324" t="e">
        <f t="shared" ca="1" si="208"/>
        <v>#N/A</v>
      </c>
      <c r="AG507" s="306">
        <f t="shared" ca="1" si="230"/>
        <v>1.2179922151523712</v>
      </c>
      <c r="AH507" s="304">
        <f t="shared" ca="1" si="231"/>
        <v>-8.5823522827731153</v>
      </c>
    </row>
    <row r="508" spans="1:34" x14ac:dyDescent="0.2">
      <c r="A508" s="347">
        <f t="shared" ca="1" si="209"/>
        <v>1E-4</v>
      </c>
      <c r="B508" s="304">
        <f t="shared" ca="1" si="210"/>
        <v>34.311700000000585</v>
      </c>
      <c r="D508" s="306">
        <f t="shared" ca="1" si="211"/>
        <v>-0.38068421381681566</v>
      </c>
      <c r="E508" s="307">
        <f t="shared" ca="1" si="212"/>
        <v>-1.236066128857173</v>
      </c>
      <c r="F508" s="304">
        <f t="shared" ca="1" si="213"/>
        <v>1.2933599443145301</v>
      </c>
      <c r="G508" s="306">
        <f t="shared" ca="1" si="214"/>
        <v>4.7746380988224155</v>
      </c>
      <c r="H508" s="307">
        <f t="shared" ca="1" si="215"/>
        <v>-107.53743728615841</v>
      </c>
      <c r="I508" s="304">
        <f t="shared" ca="1" si="216"/>
        <v>107.64338152923838</v>
      </c>
      <c r="J508" s="306">
        <f t="shared" ca="1" si="217"/>
        <v>386.39683720709877</v>
      </c>
      <c r="K508" s="307">
        <f t="shared" ca="1" si="218"/>
        <v>-9.559291101433768</v>
      </c>
      <c r="L508" s="304">
        <f t="shared" ca="1" si="203"/>
        <v>386.51506548905843</v>
      </c>
      <c r="M508" s="306">
        <f t="shared" ca="1" si="219"/>
        <v>-1.5264256922833308</v>
      </c>
      <c r="N508" s="304">
        <f t="shared" ca="1" si="220"/>
        <v>-87.457749908169774</v>
      </c>
      <c r="P508" s="310">
        <f t="shared" ca="1" si="221"/>
        <v>23</v>
      </c>
      <c r="Q508" s="304">
        <f t="shared" ca="1" si="222"/>
        <v>0</v>
      </c>
      <c r="R508" s="306">
        <f t="shared" ca="1" si="223"/>
        <v>0</v>
      </c>
      <c r="S508" s="307">
        <f t="shared" ca="1" si="224"/>
        <v>5.083000000000002</v>
      </c>
      <c r="T508" s="304">
        <f t="shared" ca="1" si="204"/>
        <v>49.86423000000002</v>
      </c>
      <c r="U508" s="311">
        <f t="shared" ca="1" si="205"/>
        <v>0</v>
      </c>
      <c r="V508" s="306">
        <f t="shared" ca="1" si="206"/>
        <v>1.2261715731303557</v>
      </c>
      <c r="W508" s="304">
        <f t="shared" ca="1" si="207"/>
        <v>43.624387920475904</v>
      </c>
      <c r="Y508" s="314" t="str">
        <f t="shared" ca="1" si="225"/>
        <v/>
      </c>
      <c r="Z508" s="315" t="str">
        <f t="shared" ca="1" si="226"/>
        <v/>
      </c>
      <c r="AA508" s="316" t="str">
        <f t="shared" ca="1" si="227"/>
        <v/>
      </c>
      <c r="AC508" s="310" t="e">
        <f t="shared" ca="1" si="228"/>
        <v>#N/A</v>
      </c>
      <c r="AD508" s="323" t="e">
        <f t="shared" ca="1" si="229"/>
        <v>#N/A</v>
      </c>
      <c r="AE508" s="324" t="e">
        <f t="shared" ca="1" si="208"/>
        <v>#N/A</v>
      </c>
      <c r="AG508" s="306">
        <f t="shared" ca="1" si="230"/>
        <v>1.2179637397640182</v>
      </c>
      <c r="AH508" s="304">
        <f t="shared" ca="1" si="231"/>
        <v>-8.5823809340636679</v>
      </c>
    </row>
    <row r="509" spans="1:34" x14ac:dyDescent="0.2">
      <c r="A509" s="347">
        <f t="shared" ca="1" si="209"/>
        <v>1E-4</v>
      </c>
      <c r="B509" s="304">
        <f t="shared" ca="1" si="210"/>
        <v>34.311800000000588</v>
      </c>
      <c r="D509" s="306">
        <f t="shared" ca="1" si="211"/>
        <v>-0.38068201873642199</v>
      </c>
      <c r="E509" s="307">
        <f t="shared" ca="1" si="212"/>
        <v>-1.2360373522481751</v>
      </c>
      <c r="F509" s="304">
        <f t="shared" ca="1" si="213"/>
        <v>1.2933317963855666</v>
      </c>
      <c r="G509" s="306">
        <f t="shared" ca="1" si="214"/>
        <v>4.7746000306205421</v>
      </c>
      <c r="H509" s="307">
        <f t="shared" ca="1" si="215"/>
        <v>-107.53756088989363</v>
      </c>
      <c r="I509" s="304">
        <f t="shared" ca="1" si="216"/>
        <v>107.64350332277364</v>
      </c>
      <c r="J509" s="306">
        <f t="shared" ca="1" si="217"/>
        <v>386.39683720709877</v>
      </c>
      <c r="K509" s="307">
        <f t="shared" ca="1" si="218"/>
        <v>-9.5700448513425709</v>
      </c>
      <c r="L509" s="304">
        <f t="shared" ca="1" si="203"/>
        <v>386.51533160032074</v>
      </c>
      <c r="M509" s="306">
        <f t="shared" ca="1" si="219"/>
        <v>-1.5264260965187004</v>
      </c>
      <c r="N509" s="304">
        <f t="shared" ca="1" si="220"/>
        <v>-87.457773069150377</v>
      </c>
      <c r="P509" s="310">
        <f t="shared" ca="1" si="221"/>
        <v>23</v>
      </c>
      <c r="Q509" s="304">
        <f t="shared" ca="1" si="222"/>
        <v>0</v>
      </c>
      <c r="R509" s="306">
        <f t="shared" ca="1" si="223"/>
        <v>0</v>
      </c>
      <c r="S509" s="307">
        <f t="shared" ca="1" si="224"/>
        <v>5.083000000000002</v>
      </c>
      <c r="T509" s="304">
        <f t="shared" ca="1" si="204"/>
        <v>49.86423000000002</v>
      </c>
      <c r="U509" s="311">
        <f t="shared" ca="1" si="205"/>
        <v>0</v>
      </c>
      <c r="V509" s="306">
        <f t="shared" ca="1" si="206"/>
        <v>1.2261728917256103</v>
      </c>
      <c r="W509" s="304">
        <f t="shared" ca="1" si="207"/>
        <v>43.62453355122657</v>
      </c>
      <c r="Y509" s="314" t="str">
        <f t="shared" ca="1" si="225"/>
        <v/>
      </c>
      <c r="Z509" s="315" t="str">
        <f t="shared" ca="1" si="226"/>
        <v/>
      </c>
      <c r="AA509" s="316" t="str">
        <f t="shared" ca="1" si="227"/>
        <v/>
      </c>
      <c r="AC509" s="310" t="e">
        <f t="shared" ca="1" si="228"/>
        <v>#N/A</v>
      </c>
      <c r="AD509" s="323" t="e">
        <f t="shared" ca="1" si="229"/>
        <v>#N/A</v>
      </c>
      <c r="AE509" s="324" t="e">
        <f t="shared" ca="1" si="208"/>
        <v>#N/A</v>
      </c>
      <c r="AG509" s="306">
        <f t="shared" ca="1" si="230"/>
        <v>1.2179352647420458</v>
      </c>
      <c r="AH509" s="304">
        <f t="shared" ca="1" si="231"/>
        <v>-8.5824095849844362</v>
      </c>
    </row>
    <row r="510" spans="1:34" x14ac:dyDescent="0.2">
      <c r="A510" s="347">
        <f t="shared" ca="1" si="209"/>
        <v>1E-4</v>
      </c>
      <c r="B510" s="304">
        <f t="shared" ca="1" si="210"/>
        <v>34.311900000000591</v>
      </c>
      <c r="D510" s="306">
        <f t="shared" ca="1" si="211"/>
        <v>-0.38067982365190073</v>
      </c>
      <c r="E510" s="307">
        <f t="shared" ca="1" si="212"/>
        <v>-1.2360085760105441</v>
      </c>
      <c r="F510" s="304">
        <f t="shared" ca="1" si="213"/>
        <v>1.2933036488417</v>
      </c>
      <c r="G510" s="306">
        <f t="shared" ca="1" si="214"/>
        <v>4.7745619626381766</v>
      </c>
      <c r="H510" s="307">
        <f t="shared" ca="1" si="215"/>
        <v>-107.53768449075123</v>
      </c>
      <c r="I510" s="304">
        <f t="shared" ca="1" si="216"/>
        <v>107.64362511346145</v>
      </c>
      <c r="J510" s="306">
        <f t="shared" ca="1" si="217"/>
        <v>386.39683720709877</v>
      </c>
      <c r="K510" s="307">
        <f t="shared" ca="1" si="218"/>
        <v>-9.5807986136116039</v>
      </c>
      <c r="L510" s="304">
        <f t="shared" ca="1" si="203"/>
        <v>386.51559801090013</v>
      </c>
      <c r="M510" s="306">
        <f t="shared" ca="1" si="219"/>
        <v>-1.5264265007499322</v>
      </c>
      <c r="N510" s="304">
        <f t="shared" ca="1" si="220"/>
        <v>-87.457796229893901</v>
      </c>
      <c r="P510" s="310">
        <f t="shared" ca="1" si="221"/>
        <v>23</v>
      </c>
      <c r="Q510" s="304">
        <f t="shared" ca="1" si="222"/>
        <v>0</v>
      </c>
      <c r="R510" s="306">
        <f t="shared" ca="1" si="223"/>
        <v>0</v>
      </c>
      <c r="S510" s="307">
        <f t="shared" ca="1" si="224"/>
        <v>5.083000000000002</v>
      </c>
      <c r="T510" s="304">
        <f t="shared" ca="1" si="204"/>
        <v>49.86423000000002</v>
      </c>
      <c r="U510" s="311">
        <f t="shared" ca="1" si="205"/>
        <v>0</v>
      </c>
      <c r="V510" s="306">
        <f t="shared" ca="1" si="206"/>
        <v>1.2261742103237998</v>
      </c>
      <c r="W510" s="304">
        <f t="shared" ca="1" si="207"/>
        <v>43.624679180097708</v>
      </c>
      <c r="Y510" s="314" t="str">
        <f t="shared" ca="1" si="225"/>
        <v/>
      </c>
      <c r="Z510" s="315" t="str">
        <f t="shared" ca="1" si="226"/>
        <v/>
      </c>
      <c r="AA510" s="316" t="str">
        <f t="shared" ca="1" si="227"/>
        <v/>
      </c>
      <c r="AC510" s="310" t="e">
        <f t="shared" ca="1" si="228"/>
        <v>#N/A</v>
      </c>
      <c r="AD510" s="323" t="e">
        <f t="shared" ca="1" si="229"/>
        <v>#N/A</v>
      </c>
      <c r="AE510" s="324" t="e">
        <f t="shared" ca="1" si="208"/>
        <v>#N/A</v>
      </c>
      <c r="AG510" s="306">
        <f t="shared" ca="1" si="230"/>
        <v>1.2179067900864542</v>
      </c>
      <c r="AH510" s="304">
        <f t="shared" ca="1" si="231"/>
        <v>-8.5824382355354221</v>
      </c>
    </row>
    <row r="511" spans="1:34" x14ac:dyDescent="0.2">
      <c r="A511" s="347">
        <f t="shared" ca="1" si="209"/>
        <v>1E-4</v>
      </c>
      <c r="B511" s="304">
        <f t="shared" ca="1" si="210"/>
        <v>34.312000000000594</v>
      </c>
      <c r="D511" s="306">
        <f t="shared" ca="1" si="211"/>
        <v>-0.38067762856325343</v>
      </c>
      <c r="E511" s="307">
        <f t="shared" ca="1" si="212"/>
        <v>-1.2359798001442659</v>
      </c>
      <c r="F511" s="304">
        <f t="shared" ca="1" si="213"/>
        <v>1.2932755016829174</v>
      </c>
      <c r="G511" s="306">
        <f t="shared" ca="1" si="214"/>
        <v>4.7745238948753199</v>
      </c>
      <c r="H511" s="307">
        <f t="shared" ca="1" si="215"/>
        <v>-107.53780808873125</v>
      </c>
      <c r="I511" s="304">
        <f t="shared" ca="1" si="216"/>
        <v>107.64374690130184</v>
      </c>
      <c r="J511" s="306">
        <f t="shared" ca="1" si="217"/>
        <v>386.39683720709877</v>
      </c>
      <c r="K511" s="307">
        <f t="shared" ca="1" si="218"/>
        <v>-9.5915523882405775</v>
      </c>
      <c r="L511" s="304">
        <f t="shared" ca="1" si="203"/>
        <v>386.51586472079714</v>
      </c>
      <c r="M511" s="306">
        <f t="shared" ca="1" si="219"/>
        <v>-1.5264269049770265</v>
      </c>
      <c r="N511" s="304">
        <f t="shared" ca="1" si="220"/>
        <v>-87.457819390400374</v>
      </c>
      <c r="P511" s="310">
        <f t="shared" ca="1" si="221"/>
        <v>23</v>
      </c>
      <c r="Q511" s="304">
        <f t="shared" ca="1" si="222"/>
        <v>0</v>
      </c>
      <c r="R511" s="306">
        <f t="shared" ca="1" si="223"/>
        <v>0</v>
      </c>
      <c r="S511" s="307">
        <f t="shared" ca="1" si="224"/>
        <v>5.083000000000002</v>
      </c>
      <c r="T511" s="304">
        <f t="shared" ca="1" si="204"/>
        <v>49.86423000000002</v>
      </c>
      <c r="U511" s="311">
        <f t="shared" ca="1" si="205"/>
        <v>0</v>
      </c>
      <c r="V511" s="306">
        <f t="shared" ca="1" si="206"/>
        <v>1.2261755289249228</v>
      </c>
      <c r="W511" s="304">
        <f t="shared" ca="1" si="207"/>
        <v>43.62482480708924</v>
      </c>
      <c r="Y511" s="314" t="str">
        <f t="shared" ca="1" si="225"/>
        <v/>
      </c>
      <c r="Z511" s="315" t="str">
        <f t="shared" ca="1" si="226"/>
        <v/>
      </c>
      <c r="AA511" s="316" t="str">
        <f t="shared" ca="1" si="227"/>
        <v/>
      </c>
      <c r="AC511" s="310" t="e">
        <f t="shared" ca="1" si="228"/>
        <v>#N/A</v>
      </c>
      <c r="AD511" s="323" t="e">
        <f t="shared" ca="1" si="229"/>
        <v>#N/A</v>
      </c>
      <c r="AE511" s="324" t="e">
        <f t="shared" ca="1" si="208"/>
        <v>#N/A</v>
      </c>
      <c r="AG511" s="306">
        <f t="shared" ca="1" si="230"/>
        <v>1.2178783157972273</v>
      </c>
      <c r="AH511" s="304">
        <f t="shared" ca="1" si="231"/>
        <v>-8.5824668857166415</v>
      </c>
    </row>
    <row r="512" spans="1:34" x14ac:dyDescent="0.2">
      <c r="A512" s="347">
        <f t="shared" ca="1" si="209"/>
        <v>1E-4</v>
      </c>
      <c r="B512" s="304">
        <f t="shared" ca="1" si="210"/>
        <v>34.312100000000598</v>
      </c>
      <c r="D512" s="306">
        <f t="shared" ca="1" si="211"/>
        <v>-0.38067543347047833</v>
      </c>
      <c r="E512" s="307">
        <f t="shared" ca="1" si="212"/>
        <v>-1.2359510246493546</v>
      </c>
      <c r="F512" s="304">
        <f t="shared" ca="1" si="213"/>
        <v>1.2932473549092325</v>
      </c>
      <c r="G512" s="306">
        <f t="shared" ca="1" si="214"/>
        <v>4.774485827331973</v>
      </c>
      <c r="H512" s="307">
        <f t="shared" ca="1" si="215"/>
        <v>-107.53793168383372</v>
      </c>
      <c r="I512" s="304">
        <f t="shared" ca="1" si="216"/>
        <v>107.64386868629481</v>
      </c>
      <c r="J512" s="306">
        <f t="shared" ca="1" si="217"/>
        <v>386.39683720709877</v>
      </c>
      <c r="K512" s="307">
        <f t="shared" ca="1" si="218"/>
        <v>-9.6023061752292058</v>
      </c>
      <c r="L512" s="304">
        <f t="shared" ca="1" si="203"/>
        <v>386.51613173001203</v>
      </c>
      <c r="M512" s="306">
        <f t="shared" ca="1" si="219"/>
        <v>-1.5264273091999832</v>
      </c>
      <c r="N512" s="304">
        <f t="shared" ca="1" si="220"/>
        <v>-87.457842550669767</v>
      </c>
      <c r="P512" s="310">
        <f t="shared" ca="1" si="221"/>
        <v>23</v>
      </c>
      <c r="Q512" s="304">
        <f t="shared" ca="1" si="222"/>
        <v>0</v>
      </c>
      <c r="R512" s="306">
        <f t="shared" ca="1" si="223"/>
        <v>0</v>
      </c>
      <c r="S512" s="307">
        <f t="shared" ca="1" si="224"/>
        <v>5.083000000000002</v>
      </c>
      <c r="T512" s="304">
        <f t="shared" ca="1" si="204"/>
        <v>49.86423000000002</v>
      </c>
      <c r="U512" s="311">
        <f t="shared" ca="1" si="205"/>
        <v>0</v>
      </c>
      <c r="V512" s="306">
        <f t="shared" ca="1" si="206"/>
        <v>1.2261768475289803</v>
      </c>
      <c r="W512" s="304">
        <f t="shared" ca="1" si="207"/>
        <v>43.624970432201238</v>
      </c>
      <c r="Y512" s="314" t="str">
        <f t="shared" ca="1" si="225"/>
        <v/>
      </c>
      <c r="Z512" s="315" t="str">
        <f t="shared" ca="1" si="226"/>
        <v/>
      </c>
      <c r="AA512" s="316" t="str">
        <f t="shared" ca="1" si="227"/>
        <v/>
      </c>
      <c r="AC512" s="310" t="e">
        <f t="shared" ca="1" si="228"/>
        <v>#N/A</v>
      </c>
      <c r="AD512" s="323" t="e">
        <f t="shared" ca="1" si="229"/>
        <v>#N/A</v>
      </c>
      <c r="AE512" s="324" t="e">
        <f t="shared" ca="1" si="208"/>
        <v>#N/A</v>
      </c>
      <c r="AG512" s="306">
        <f t="shared" ca="1" si="230"/>
        <v>1.2178498418743793</v>
      </c>
      <c r="AH512" s="304">
        <f t="shared" ca="1" si="231"/>
        <v>-8.5824955355280785</v>
      </c>
    </row>
    <row r="513" spans="1:34" x14ac:dyDescent="0.2">
      <c r="A513" s="347">
        <f t="shared" ca="1" si="209"/>
        <v>1E-4</v>
      </c>
      <c r="B513" s="304">
        <f t="shared" ca="1" si="210"/>
        <v>34.312200000000601</v>
      </c>
      <c r="D513" s="306">
        <f t="shared" ca="1" si="211"/>
        <v>-0.38067323837357675</v>
      </c>
      <c r="E513" s="307">
        <f t="shared" ca="1" si="212"/>
        <v>-1.2359222495257978</v>
      </c>
      <c r="F513" s="304">
        <f t="shared" ca="1" si="213"/>
        <v>1.2932192085206338</v>
      </c>
      <c r="G513" s="306">
        <f t="shared" ca="1" si="214"/>
        <v>4.7744477600081359</v>
      </c>
      <c r="H513" s="307">
        <f t="shared" ca="1" si="215"/>
        <v>-107.53805527605867</v>
      </c>
      <c r="I513" s="304">
        <f t="shared" ca="1" si="216"/>
        <v>107.64399046844044</v>
      </c>
      <c r="J513" s="306">
        <f t="shared" ca="1" si="217"/>
        <v>386.39683720709877</v>
      </c>
      <c r="K513" s="307">
        <f t="shared" ca="1" si="218"/>
        <v>-9.613059974577201</v>
      </c>
      <c r="L513" s="304">
        <f t="shared" ca="1" si="203"/>
        <v>386.51639903854533</v>
      </c>
      <c r="M513" s="306">
        <f t="shared" ca="1" si="219"/>
        <v>-1.5264277134188022</v>
      </c>
      <c r="N513" s="304">
        <f t="shared" ca="1" si="220"/>
        <v>-87.457865710702109</v>
      </c>
      <c r="P513" s="310">
        <f t="shared" ca="1" si="221"/>
        <v>23</v>
      </c>
      <c r="Q513" s="304">
        <f t="shared" ca="1" si="222"/>
        <v>0</v>
      </c>
      <c r="R513" s="306">
        <f t="shared" ca="1" si="223"/>
        <v>0</v>
      </c>
      <c r="S513" s="307">
        <f t="shared" ca="1" si="224"/>
        <v>5.083000000000002</v>
      </c>
      <c r="T513" s="304">
        <f t="shared" ca="1" si="204"/>
        <v>49.86423000000002</v>
      </c>
      <c r="U513" s="311">
        <f t="shared" ca="1" si="205"/>
        <v>0</v>
      </c>
      <c r="V513" s="306">
        <f t="shared" ca="1" si="206"/>
        <v>1.2261781661359721</v>
      </c>
      <c r="W513" s="304">
        <f t="shared" ca="1" si="207"/>
        <v>43.625116055433708</v>
      </c>
      <c r="Y513" s="314" t="str">
        <f t="shared" ca="1" si="225"/>
        <v/>
      </c>
      <c r="Z513" s="315" t="str">
        <f t="shared" ca="1" si="226"/>
        <v/>
      </c>
      <c r="AA513" s="316" t="str">
        <f t="shared" ca="1" si="227"/>
        <v/>
      </c>
      <c r="AC513" s="310" t="e">
        <f t="shared" ca="1" si="228"/>
        <v>#N/A</v>
      </c>
      <c r="AD513" s="323" t="e">
        <f t="shared" ca="1" si="229"/>
        <v>#N/A</v>
      </c>
      <c r="AE513" s="324" t="e">
        <f t="shared" ca="1" si="208"/>
        <v>#N/A</v>
      </c>
      <c r="AG513" s="306">
        <f t="shared" ca="1" si="230"/>
        <v>1.2178213683179013</v>
      </c>
      <c r="AH513" s="304">
        <f t="shared" ca="1" si="231"/>
        <v>-8.5825241849697456</v>
      </c>
    </row>
    <row r="514" spans="1:34" x14ac:dyDescent="0.2">
      <c r="A514" s="347">
        <f t="shared" ca="1" si="209"/>
        <v>1E-4</v>
      </c>
      <c r="B514" s="304">
        <f t="shared" ca="1" si="210"/>
        <v>34.312300000000604</v>
      </c>
      <c r="D514" s="306">
        <f t="shared" ca="1" si="211"/>
        <v>-0.38067104327254964</v>
      </c>
      <c r="E514" s="307">
        <f t="shared" ca="1" si="212"/>
        <v>-1.2358934747735919</v>
      </c>
      <c r="F514" s="304">
        <f t="shared" ca="1" si="213"/>
        <v>1.2931910625171188</v>
      </c>
      <c r="G514" s="306">
        <f t="shared" ca="1" si="214"/>
        <v>4.7744096929038085</v>
      </c>
      <c r="H514" s="307">
        <f t="shared" ca="1" si="215"/>
        <v>-107.53817886540615</v>
      </c>
      <c r="I514" s="304">
        <f t="shared" ca="1" si="216"/>
        <v>107.64411224773875</v>
      </c>
      <c r="J514" s="306">
        <f t="shared" ca="1" si="217"/>
        <v>386.39683720709877</v>
      </c>
      <c r="K514" s="307">
        <f t="shared" ca="1" si="218"/>
        <v>-9.6238137862842734</v>
      </c>
      <c r="L514" s="304">
        <f t="shared" ca="1" si="203"/>
        <v>386.51666664639737</v>
      </c>
      <c r="M514" s="306">
        <f t="shared" ca="1" si="219"/>
        <v>-1.526428117633484</v>
      </c>
      <c r="N514" s="304">
        <f t="shared" ca="1" si="220"/>
        <v>-87.457888870497385</v>
      </c>
      <c r="P514" s="310">
        <f t="shared" ca="1" si="221"/>
        <v>23</v>
      </c>
      <c r="Q514" s="304">
        <f t="shared" ca="1" si="222"/>
        <v>0</v>
      </c>
      <c r="R514" s="306">
        <f t="shared" ca="1" si="223"/>
        <v>0</v>
      </c>
      <c r="S514" s="307">
        <f t="shared" ca="1" si="224"/>
        <v>5.083000000000002</v>
      </c>
      <c r="T514" s="304">
        <f t="shared" ca="1" si="204"/>
        <v>49.86423000000002</v>
      </c>
      <c r="U514" s="311">
        <f t="shared" ca="1" si="205"/>
        <v>0</v>
      </c>
      <c r="V514" s="306">
        <f t="shared" ca="1" si="206"/>
        <v>1.226179484745898</v>
      </c>
      <c r="W514" s="304">
        <f t="shared" ca="1" si="207"/>
        <v>43.625261676786671</v>
      </c>
      <c r="Y514" s="314" t="str">
        <f t="shared" ca="1" si="225"/>
        <v/>
      </c>
      <c r="Z514" s="315" t="str">
        <f t="shared" ca="1" si="226"/>
        <v/>
      </c>
      <c r="AA514" s="316" t="str">
        <f t="shared" ca="1" si="227"/>
        <v/>
      </c>
      <c r="AC514" s="310" t="e">
        <f t="shared" ca="1" si="228"/>
        <v>#N/A</v>
      </c>
      <c r="AD514" s="323" t="e">
        <f t="shared" ca="1" si="229"/>
        <v>#N/A</v>
      </c>
      <c r="AE514" s="324" t="e">
        <f t="shared" ca="1" si="208"/>
        <v>#N/A</v>
      </c>
      <c r="AG514" s="306">
        <f t="shared" ca="1" si="230"/>
        <v>1.2177928951277863</v>
      </c>
      <c r="AH514" s="304">
        <f t="shared" ca="1" si="231"/>
        <v>-8.5825528340416462</v>
      </c>
    </row>
    <row r="515" spans="1:34" x14ac:dyDescent="0.2">
      <c r="A515" s="347">
        <f t="shared" ca="1" si="209"/>
        <v>1E-4</v>
      </c>
      <c r="B515" s="304">
        <f t="shared" ca="1" si="210"/>
        <v>34.312400000000608</v>
      </c>
      <c r="D515" s="306">
        <f t="shared" ca="1" si="211"/>
        <v>-0.38066884816739599</v>
      </c>
      <c r="E515" s="307">
        <f t="shared" ca="1" si="212"/>
        <v>-1.2358647003927334</v>
      </c>
      <c r="F515" s="304">
        <f t="shared" ca="1" si="213"/>
        <v>1.293162916898684</v>
      </c>
      <c r="G515" s="306">
        <f t="shared" ca="1" si="214"/>
        <v>4.7743716260189917</v>
      </c>
      <c r="H515" s="307">
        <f t="shared" ca="1" si="215"/>
        <v>-107.53830245187619</v>
      </c>
      <c r="I515" s="304">
        <f t="shared" ca="1" si="216"/>
        <v>107.64423402418979</v>
      </c>
      <c r="J515" s="306">
        <f t="shared" ca="1" si="217"/>
        <v>386.39683720709877</v>
      </c>
      <c r="K515" s="307">
        <f t="shared" ca="1" si="218"/>
        <v>-9.6345676103501372</v>
      </c>
      <c r="L515" s="304">
        <f t="shared" ca="1" si="203"/>
        <v>386.51693455356855</v>
      </c>
      <c r="M515" s="306">
        <f t="shared" ca="1" si="219"/>
        <v>-1.5264285218440281</v>
      </c>
      <c r="N515" s="304">
        <f t="shared" ca="1" si="220"/>
        <v>-87.457912030055596</v>
      </c>
      <c r="P515" s="310">
        <f t="shared" ca="1" si="221"/>
        <v>23</v>
      </c>
      <c r="Q515" s="304">
        <f t="shared" ca="1" si="222"/>
        <v>0</v>
      </c>
      <c r="R515" s="306">
        <f t="shared" ca="1" si="223"/>
        <v>0</v>
      </c>
      <c r="S515" s="307">
        <f t="shared" ca="1" si="224"/>
        <v>5.083000000000002</v>
      </c>
      <c r="T515" s="304">
        <f t="shared" ca="1" si="204"/>
        <v>49.86423000000002</v>
      </c>
      <c r="U515" s="311">
        <f t="shared" ca="1" si="205"/>
        <v>0</v>
      </c>
      <c r="V515" s="306">
        <f t="shared" ca="1" si="206"/>
        <v>1.2261808033587578</v>
      </c>
      <c r="W515" s="304">
        <f t="shared" ca="1" si="207"/>
        <v>43.625407296260128</v>
      </c>
      <c r="Y515" s="314" t="str">
        <f t="shared" ca="1" si="225"/>
        <v/>
      </c>
      <c r="Z515" s="315" t="str">
        <f t="shared" ca="1" si="226"/>
        <v/>
      </c>
      <c r="AA515" s="316" t="str">
        <f t="shared" ca="1" si="227"/>
        <v/>
      </c>
      <c r="AC515" s="310" t="e">
        <f t="shared" ca="1" si="228"/>
        <v>#N/A</v>
      </c>
      <c r="AD515" s="323" t="e">
        <f t="shared" ca="1" si="229"/>
        <v>#N/A</v>
      </c>
      <c r="AE515" s="324" t="e">
        <f t="shared" ca="1" si="208"/>
        <v>#N/A</v>
      </c>
      <c r="AG515" s="306">
        <f t="shared" ca="1" si="230"/>
        <v>1.217764422304036</v>
      </c>
      <c r="AH515" s="304">
        <f t="shared" ca="1" si="231"/>
        <v>-8.5825814827437839</v>
      </c>
    </row>
    <row r="516" spans="1:34" x14ac:dyDescent="0.2">
      <c r="A516" s="347">
        <f t="shared" ca="1" si="209"/>
        <v>1E-4</v>
      </c>
      <c r="B516" s="304">
        <f t="shared" ca="1" si="210"/>
        <v>34.312500000000611</v>
      </c>
      <c r="D516" s="306">
        <f t="shared" ca="1" si="211"/>
        <v>-0.38066665305811864</v>
      </c>
      <c r="E516" s="307">
        <f t="shared" ca="1" si="212"/>
        <v>-1.2358359263832241</v>
      </c>
      <c r="F516" s="304">
        <f t="shared" ca="1" si="213"/>
        <v>1.2931347716653325</v>
      </c>
      <c r="G516" s="306">
        <f t="shared" ca="1" si="214"/>
        <v>4.7743335593536855</v>
      </c>
      <c r="H516" s="307">
        <f t="shared" ca="1" si="215"/>
        <v>-107.53842603546883</v>
      </c>
      <c r="I516" s="304">
        <f t="shared" ca="1" si="216"/>
        <v>107.64435579779357</v>
      </c>
      <c r="J516" s="306">
        <f t="shared" ca="1" si="217"/>
        <v>386.39683720709877</v>
      </c>
      <c r="K516" s="307">
        <f t="shared" ca="1" si="218"/>
        <v>-9.6453214467745045</v>
      </c>
      <c r="L516" s="304">
        <f t="shared" ref="L516:L579" ca="1" si="232">SQRT(pos_x^2+pos_z^2)</f>
        <v>386.51720276005932</v>
      </c>
      <c r="M516" s="306">
        <f t="shared" ca="1" si="219"/>
        <v>-1.5264289260504351</v>
      </c>
      <c r="N516" s="304">
        <f t="shared" ca="1" si="220"/>
        <v>-87.457935189376769</v>
      </c>
      <c r="P516" s="310">
        <f t="shared" ca="1" si="221"/>
        <v>23</v>
      </c>
      <c r="Q516" s="304">
        <f t="shared" ca="1" si="222"/>
        <v>0</v>
      </c>
      <c r="R516" s="306">
        <f t="shared" ca="1" si="223"/>
        <v>0</v>
      </c>
      <c r="S516" s="307">
        <f t="shared" ca="1" si="224"/>
        <v>5.083000000000002</v>
      </c>
      <c r="T516" s="304">
        <f t="shared" ref="T516:T579" ca="1" si="233">m*g</f>
        <v>49.86423000000002</v>
      </c>
      <c r="U516" s="311">
        <f t="shared" ref="U516:U579" ca="1" si="234">IF(pos_xz&lt;L_rampe,Poids*COS(Beta),0)</f>
        <v>0</v>
      </c>
      <c r="V516" s="306">
        <f t="shared" ref="V516:V579" ca="1" si="235">Rho_moyen*(20000-Alt_rampe-pos_z)/(20000+Alt_rampe+pos_z)</f>
        <v>1.2261821219745515</v>
      </c>
      <c r="W516" s="304">
        <f t="shared" ref="W516:W579" ca="1" si="236">1/2*Rho*Sref*Cx*vit_xz^2</f>
        <v>43.625552913854079</v>
      </c>
      <c r="Y516" s="314" t="str">
        <f t="shared" ca="1" si="225"/>
        <v/>
      </c>
      <c r="Z516" s="315" t="str">
        <f t="shared" ca="1" si="226"/>
        <v/>
      </c>
      <c r="AA516" s="316" t="str">
        <f t="shared" ca="1" si="227"/>
        <v/>
      </c>
      <c r="AC516" s="310" t="e">
        <f t="shared" ca="1" si="228"/>
        <v>#N/A</v>
      </c>
      <c r="AD516" s="323" t="e">
        <f t="shared" ca="1" si="229"/>
        <v>#N/A</v>
      </c>
      <c r="AE516" s="324" t="e">
        <f t="shared" ref="AE516:AE579" ca="1" si="237">IF(t&lt;T_para, pos_z, NA())</f>
        <v>#N/A</v>
      </c>
      <c r="AG516" s="306">
        <f t="shared" ca="1" si="230"/>
        <v>1.2177359498466451</v>
      </c>
      <c r="AH516" s="304">
        <f t="shared" ca="1" si="231"/>
        <v>-8.5826101310761587</v>
      </c>
    </row>
    <row r="517" spans="1:34" x14ac:dyDescent="0.2">
      <c r="A517" s="347">
        <f t="shared" ref="A517:A580" ca="1" si="238">IF(B516+0.01&lt;=T_ini+ROUNDUP(Temps_fin_propu,0), 0.01, IF(K516&gt;0, 0.1, 0.0001))</f>
        <v>1E-4</v>
      </c>
      <c r="B517" s="304">
        <f t="shared" ref="B517:B580" ca="1" si="239">B516+pas</f>
        <v>34.312600000000614</v>
      </c>
      <c r="D517" s="306">
        <f t="shared" ref="D517:D580" ca="1" si="240">IF(AND(L516&lt;L_rampe,Poussee&lt;Poids*SIN(M516)),0,(-W516+Poussee)/m*COS(M516)-U516/m*SIN(M516))</f>
        <v>-0.38066445794471443</v>
      </c>
      <c r="E517" s="307">
        <f t="shared" ref="E517:E580" ca="1" si="241">IF(AND(L516&lt;L_rampe,Poussee&lt;Poids*SIN(M516)),0,(-W516+Poussee)/m*SIN(M516)+U516/m*COS(M516)-Poids/m)</f>
        <v>-1.2358071527450623</v>
      </c>
      <c r="F517" s="304">
        <f t="shared" ref="F517:F580" ca="1" si="242">SQRT(acc_x^2+acc_z^2)</f>
        <v>1.2931066268170621</v>
      </c>
      <c r="G517" s="306">
        <f t="shared" ref="G517:G580" ca="1" si="243">G516+acc_x*pas</f>
        <v>4.7742954929078909</v>
      </c>
      <c r="H517" s="307">
        <f t="shared" ref="H517:H580" ca="1" si="244">H516+acc_z*pas</f>
        <v>-107.5385496161841</v>
      </c>
      <c r="I517" s="304">
        <f t="shared" ref="I517:I580" ca="1" si="245">SQRT(vit_x^2+vit_z^2)</f>
        <v>107.64447756855012</v>
      </c>
      <c r="J517" s="306">
        <f t="shared" ref="J517:J580" ca="1" si="246">J516+0.5*(vit_x+G516)*pas*(K516&gt;=0)</f>
        <v>386.39683720709877</v>
      </c>
      <c r="K517" s="307">
        <f t="shared" ref="K517:K580" ca="1" si="247">K516+0.5*(vit_z+H516)*pas</f>
        <v>-9.6560752955570877</v>
      </c>
      <c r="L517" s="304">
        <f t="shared" ca="1" si="232"/>
        <v>386.51747126587003</v>
      </c>
      <c r="M517" s="306">
        <f t="shared" ref="M517:M580" ca="1" si="248">IF(AND(L516&gt;L_rampe,G517&gt;0),ATAN2(G517,H517),$M$4)</f>
        <v>-1.5264293302527046</v>
      </c>
      <c r="N517" s="304">
        <f t="shared" ref="N517:N580" ca="1" si="249">DEGREES(Beta)</f>
        <v>-87.457958348460878</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5.083000000000002</v>
      </c>
      <c r="T517" s="304">
        <f t="shared" ca="1" si="233"/>
        <v>49.86423000000002</v>
      </c>
      <c r="U517" s="311">
        <f t="shared" ca="1" si="234"/>
        <v>0</v>
      </c>
      <c r="V517" s="306">
        <f t="shared" ca="1" si="235"/>
        <v>1.2261834405932794</v>
      </c>
      <c r="W517" s="304">
        <f t="shared" ca="1" si="236"/>
        <v>43.625698529568552</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t="e">
        <f t="shared" ca="1" si="237"/>
        <v>#N/A</v>
      </c>
      <c r="AG517" s="306">
        <f t="shared" ref="AG517:AG580" ca="1" si="259">IF(AND(L516&lt;L_rampe,Poussee&lt;Poids*SIN(M516)),0,(-W516+Poussee)/m-Poids*SIN(M516)/m)</f>
        <v>1.2177074777556189</v>
      </c>
      <c r="AH517" s="304">
        <f t="shared" ref="AH517:AH580" ca="1" si="260">IF(AND(L516&lt;L_rampe,Poussee&lt;Poids*SIN(M516)), g*SIN(M516), (-W516+Poussee)/m)</f>
        <v>-8.5826387790387688</v>
      </c>
    </row>
    <row r="518" spans="1:34" x14ac:dyDescent="0.2">
      <c r="A518" s="347">
        <f t="shared" ca="1" si="238"/>
        <v>1E-4</v>
      </c>
      <c r="B518" s="304">
        <f t="shared" ca="1" si="239"/>
        <v>34.312700000000618</v>
      </c>
      <c r="D518" s="306">
        <f t="shared" ca="1" si="240"/>
        <v>-0.38066226282718829</v>
      </c>
      <c r="E518" s="307">
        <f t="shared" ca="1" si="241"/>
        <v>-1.2357783794782442</v>
      </c>
      <c r="F518" s="304">
        <f t="shared" ca="1" si="242"/>
        <v>1.2930784823538712</v>
      </c>
      <c r="G518" s="306">
        <f t="shared" ca="1" si="243"/>
        <v>4.7742574266816078</v>
      </c>
      <c r="H518" s="307">
        <f t="shared" ca="1" si="244"/>
        <v>-107.53867319402205</v>
      </c>
      <c r="I518" s="304">
        <f t="shared" ca="1" si="245"/>
        <v>107.64459933645952</v>
      </c>
      <c r="J518" s="306">
        <f t="shared" ca="1" si="246"/>
        <v>386.39683720709877</v>
      </c>
      <c r="K518" s="307">
        <f t="shared" ca="1" si="247"/>
        <v>-9.6668291566975988</v>
      </c>
      <c r="L518" s="304">
        <f t="shared" ca="1" si="232"/>
        <v>386.51774007100107</v>
      </c>
      <c r="M518" s="306">
        <f t="shared" ca="1" si="248"/>
        <v>-1.5264297344508371</v>
      </c>
      <c r="N518" s="304">
        <f t="shared" ca="1" si="249"/>
        <v>-87.457981507307963</v>
      </c>
      <c r="P518" s="310">
        <f t="shared" ca="1" si="250"/>
        <v>23</v>
      </c>
      <c r="Q518" s="304">
        <f t="shared" ca="1" si="251"/>
        <v>0</v>
      </c>
      <c r="R518" s="306">
        <f t="shared" ca="1" si="252"/>
        <v>0</v>
      </c>
      <c r="S518" s="307">
        <f t="shared" ca="1" si="253"/>
        <v>5.083000000000002</v>
      </c>
      <c r="T518" s="304">
        <f t="shared" ca="1" si="233"/>
        <v>49.86423000000002</v>
      </c>
      <c r="U518" s="311">
        <f t="shared" ca="1" si="234"/>
        <v>0</v>
      </c>
      <c r="V518" s="306">
        <f t="shared" ca="1" si="235"/>
        <v>1.2261847592149417</v>
      </c>
      <c r="W518" s="304">
        <f t="shared" ca="1" si="236"/>
        <v>43.625844143403604</v>
      </c>
      <c r="Y518" s="314" t="str">
        <f t="shared" ca="1" si="254"/>
        <v/>
      </c>
      <c r="Z518" s="315" t="str">
        <f t="shared" ca="1" si="255"/>
        <v/>
      </c>
      <c r="AA518" s="316" t="str">
        <f t="shared" ca="1" si="256"/>
        <v/>
      </c>
      <c r="AC518" s="310" t="e">
        <f t="shared" ca="1" si="257"/>
        <v>#N/A</v>
      </c>
      <c r="AD518" s="323" t="e">
        <f t="shared" ca="1" si="258"/>
        <v>#N/A</v>
      </c>
      <c r="AE518" s="324" t="e">
        <f t="shared" ca="1" si="237"/>
        <v>#N/A</v>
      </c>
      <c r="AG518" s="306">
        <f t="shared" ca="1" si="259"/>
        <v>1.2176790060309468</v>
      </c>
      <c r="AH518" s="304">
        <f t="shared" ca="1" si="260"/>
        <v>-8.5826674266316214</v>
      </c>
    </row>
    <row r="519" spans="1:34" x14ac:dyDescent="0.2">
      <c r="A519" s="347">
        <f t="shared" ca="1" si="238"/>
        <v>1E-4</v>
      </c>
      <c r="B519" s="304">
        <f t="shared" ca="1" si="239"/>
        <v>34.312800000000621</v>
      </c>
      <c r="D519" s="306">
        <f t="shared" ca="1" si="240"/>
        <v>-0.3806600677055359</v>
      </c>
      <c r="E519" s="307">
        <f t="shared" ca="1" si="241"/>
        <v>-1.235749606582754</v>
      </c>
      <c r="F519" s="304">
        <f t="shared" ca="1" si="242"/>
        <v>1.2930503382757434</v>
      </c>
      <c r="G519" s="306">
        <f t="shared" ca="1" si="243"/>
        <v>4.7742193606748371</v>
      </c>
      <c r="H519" s="307">
        <f t="shared" ca="1" si="244"/>
        <v>-107.53879676898271</v>
      </c>
      <c r="I519" s="304">
        <f t="shared" ca="1" si="245"/>
        <v>107.64472110152178</v>
      </c>
      <c r="J519" s="306">
        <f t="shared" ca="1" si="246"/>
        <v>386.39683720709877</v>
      </c>
      <c r="K519" s="307">
        <f t="shared" ca="1" si="247"/>
        <v>-9.6775830301957484</v>
      </c>
      <c r="L519" s="304">
        <f t="shared" ca="1" si="232"/>
        <v>386.5180091754529</v>
      </c>
      <c r="M519" s="306">
        <f t="shared" ca="1" si="248"/>
        <v>-1.5264301386448322</v>
      </c>
      <c r="N519" s="304">
        <f t="shared" ca="1" si="249"/>
        <v>-87.458004665917983</v>
      </c>
      <c r="P519" s="310">
        <f t="shared" ca="1" si="250"/>
        <v>23</v>
      </c>
      <c r="Q519" s="304">
        <f t="shared" ca="1" si="251"/>
        <v>0</v>
      </c>
      <c r="R519" s="306">
        <f t="shared" ca="1" si="252"/>
        <v>0</v>
      </c>
      <c r="S519" s="307">
        <f t="shared" ca="1" si="253"/>
        <v>5.083000000000002</v>
      </c>
      <c r="T519" s="304">
        <f t="shared" ca="1" si="233"/>
        <v>49.86423000000002</v>
      </c>
      <c r="U519" s="311">
        <f t="shared" ca="1" si="234"/>
        <v>0</v>
      </c>
      <c r="V519" s="306">
        <f t="shared" ca="1" si="235"/>
        <v>1.2261860778395377</v>
      </c>
      <c r="W519" s="304">
        <f t="shared" ca="1" si="236"/>
        <v>43.625989755359178</v>
      </c>
      <c r="Y519" s="314" t="str">
        <f t="shared" ca="1" si="254"/>
        <v/>
      </c>
      <c r="Z519" s="315" t="str">
        <f t="shared" ca="1" si="255"/>
        <v/>
      </c>
      <c r="AA519" s="316" t="str">
        <f t="shared" ca="1" si="256"/>
        <v/>
      </c>
      <c r="AC519" s="310" t="e">
        <f t="shared" ca="1" si="257"/>
        <v>#N/A</v>
      </c>
      <c r="AD519" s="323" t="e">
        <f t="shared" ca="1" si="258"/>
        <v>#N/A</v>
      </c>
      <c r="AE519" s="324" t="e">
        <f t="shared" ca="1" si="237"/>
        <v>#N/A</v>
      </c>
      <c r="AG519" s="306">
        <f t="shared" ca="1" si="259"/>
        <v>1.2176505346726199</v>
      </c>
      <c r="AH519" s="304">
        <f t="shared" ca="1" si="260"/>
        <v>-8.5826960738547289</v>
      </c>
    </row>
    <row r="520" spans="1:34" x14ac:dyDescent="0.2">
      <c r="A520" s="347">
        <f t="shared" ca="1" si="238"/>
        <v>1E-4</v>
      </c>
      <c r="B520" s="304">
        <f t="shared" ca="1" si="239"/>
        <v>34.312900000000624</v>
      </c>
      <c r="D520" s="306">
        <f t="shared" ca="1" si="240"/>
        <v>-0.3806578725797613</v>
      </c>
      <c r="E520" s="307">
        <f t="shared" ca="1" si="241"/>
        <v>-1.2357208340586077</v>
      </c>
      <c r="F520" s="304">
        <f t="shared" ca="1" si="242"/>
        <v>1.2930221945826958</v>
      </c>
      <c r="G520" s="306">
        <f t="shared" ca="1" si="243"/>
        <v>4.7741812948875788</v>
      </c>
      <c r="H520" s="307">
        <f t="shared" ca="1" si="244"/>
        <v>-107.53892034106612</v>
      </c>
      <c r="I520" s="304">
        <f t="shared" ca="1" si="245"/>
        <v>107.64484286373694</v>
      </c>
      <c r="J520" s="306">
        <f t="shared" ca="1" si="246"/>
        <v>386.39683720709877</v>
      </c>
      <c r="K520" s="307">
        <f t="shared" ca="1" si="247"/>
        <v>-9.6883369160512505</v>
      </c>
      <c r="L520" s="304">
        <f t="shared" ca="1" si="232"/>
        <v>386.51827857922592</v>
      </c>
      <c r="M520" s="306">
        <f t="shared" ca="1" si="248"/>
        <v>-1.5264305428346903</v>
      </c>
      <c r="N520" s="304">
        <f t="shared" ca="1" si="249"/>
        <v>-87.45802782429098</v>
      </c>
      <c r="P520" s="310">
        <f t="shared" ca="1" si="250"/>
        <v>23</v>
      </c>
      <c r="Q520" s="304">
        <f t="shared" ca="1" si="251"/>
        <v>0</v>
      </c>
      <c r="R520" s="306">
        <f t="shared" ca="1" si="252"/>
        <v>0</v>
      </c>
      <c r="S520" s="307">
        <f t="shared" ca="1" si="253"/>
        <v>5.083000000000002</v>
      </c>
      <c r="T520" s="304">
        <f t="shared" ca="1" si="233"/>
        <v>49.86423000000002</v>
      </c>
      <c r="U520" s="311">
        <f t="shared" ca="1" si="234"/>
        <v>0</v>
      </c>
      <c r="V520" s="306">
        <f t="shared" ca="1" si="235"/>
        <v>1.2261873964670673</v>
      </c>
      <c r="W520" s="304">
        <f t="shared" ca="1" si="236"/>
        <v>43.626135365435324</v>
      </c>
      <c r="Y520" s="314" t="str">
        <f t="shared" ca="1" si="254"/>
        <v/>
      </c>
      <c r="Z520" s="315" t="str">
        <f t="shared" ca="1" si="255"/>
        <v/>
      </c>
      <c r="AA520" s="316" t="str">
        <f t="shared" ca="1" si="256"/>
        <v/>
      </c>
      <c r="AC520" s="310" t="e">
        <f t="shared" ca="1" si="257"/>
        <v>#N/A</v>
      </c>
      <c r="AD520" s="323" t="e">
        <f t="shared" ca="1" si="258"/>
        <v>#N/A</v>
      </c>
      <c r="AE520" s="324" t="e">
        <f t="shared" ca="1" si="237"/>
        <v>#N/A</v>
      </c>
      <c r="AG520" s="306">
        <f t="shared" ca="1" si="259"/>
        <v>1.2176220636806487</v>
      </c>
      <c r="AH520" s="304">
        <f t="shared" ca="1" si="260"/>
        <v>-8.5827247207080788</v>
      </c>
    </row>
    <row r="521" spans="1:34" x14ac:dyDescent="0.2">
      <c r="A521" s="347">
        <f t="shared" ca="1" si="238"/>
        <v>1E-4</v>
      </c>
      <c r="B521" s="304">
        <f t="shared" ca="1" si="239"/>
        <v>34.313000000000628</v>
      </c>
      <c r="D521" s="306">
        <f t="shared" ca="1" si="240"/>
        <v>-0.38065567744986384</v>
      </c>
      <c r="E521" s="307">
        <f t="shared" ca="1" si="241"/>
        <v>-1.2356920619057945</v>
      </c>
      <c r="F521" s="304">
        <f t="shared" ca="1" si="242"/>
        <v>1.2929940512747182</v>
      </c>
      <c r="G521" s="306">
        <f t="shared" ca="1" si="243"/>
        <v>4.7741432293198338</v>
      </c>
      <c r="H521" s="307">
        <f t="shared" ca="1" si="244"/>
        <v>-107.53904391027231</v>
      </c>
      <c r="I521" s="304">
        <f t="shared" ca="1" si="245"/>
        <v>107.64496462310504</v>
      </c>
      <c r="J521" s="306">
        <f t="shared" ca="1" si="246"/>
        <v>386.39683720709877</v>
      </c>
      <c r="K521" s="307">
        <f t="shared" ca="1" si="247"/>
        <v>-9.6990908142638173</v>
      </c>
      <c r="L521" s="304">
        <f t="shared" ca="1" si="232"/>
        <v>386.51854828232047</v>
      </c>
      <c r="M521" s="306">
        <f t="shared" ca="1" si="248"/>
        <v>-1.5264309470204114</v>
      </c>
      <c r="N521" s="304">
        <f t="shared" ca="1" si="249"/>
        <v>-87.45805098242694</v>
      </c>
      <c r="P521" s="310">
        <f t="shared" ca="1" si="250"/>
        <v>23</v>
      </c>
      <c r="Q521" s="304">
        <f t="shared" ca="1" si="251"/>
        <v>0</v>
      </c>
      <c r="R521" s="306">
        <f t="shared" ca="1" si="252"/>
        <v>0</v>
      </c>
      <c r="S521" s="307">
        <f t="shared" ca="1" si="253"/>
        <v>5.083000000000002</v>
      </c>
      <c r="T521" s="304">
        <f t="shared" ca="1" si="233"/>
        <v>49.86423000000002</v>
      </c>
      <c r="U521" s="311">
        <f t="shared" ca="1" si="234"/>
        <v>0</v>
      </c>
      <c r="V521" s="306">
        <f t="shared" ca="1" si="235"/>
        <v>1.2261887150975319</v>
      </c>
      <c r="W521" s="304">
        <f t="shared" ca="1" si="236"/>
        <v>43.626280973632078</v>
      </c>
      <c r="Y521" s="314" t="str">
        <f t="shared" ca="1" si="254"/>
        <v/>
      </c>
      <c r="Z521" s="315" t="str">
        <f t="shared" ca="1" si="255"/>
        <v/>
      </c>
      <c r="AA521" s="316" t="str">
        <f t="shared" ca="1" si="256"/>
        <v/>
      </c>
      <c r="AC521" s="310" t="e">
        <f t="shared" ca="1" si="257"/>
        <v>#N/A</v>
      </c>
      <c r="AD521" s="323" t="e">
        <f t="shared" ca="1" si="258"/>
        <v>#N/A</v>
      </c>
      <c r="AE521" s="324" t="e">
        <f t="shared" ca="1" si="237"/>
        <v>#N/A</v>
      </c>
      <c r="AG521" s="306">
        <f t="shared" ca="1" si="259"/>
        <v>1.2175935930550246</v>
      </c>
      <c r="AH521" s="304">
        <f t="shared" ca="1" si="260"/>
        <v>-8.58275336719168</v>
      </c>
    </row>
    <row r="522" spans="1:34" x14ac:dyDescent="0.2">
      <c r="A522" s="347">
        <f t="shared" ca="1" si="238"/>
        <v>1E-4</v>
      </c>
      <c r="B522" s="304">
        <f t="shared" ca="1" si="239"/>
        <v>34.313100000000631</v>
      </c>
      <c r="D522" s="306">
        <f t="shared" ca="1" si="240"/>
        <v>-0.38065348231584262</v>
      </c>
      <c r="E522" s="307">
        <f t="shared" ca="1" si="241"/>
        <v>-1.2356632901243074</v>
      </c>
      <c r="F522" s="304">
        <f t="shared" ca="1" si="242"/>
        <v>1.2929659083518041</v>
      </c>
      <c r="G522" s="306">
        <f t="shared" ca="1" si="243"/>
        <v>4.7741051639716021</v>
      </c>
      <c r="H522" s="307">
        <f t="shared" ca="1" si="244"/>
        <v>-107.53916747660132</v>
      </c>
      <c r="I522" s="304">
        <f t="shared" ca="1" si="245"/>
        <v>107.64508637962611</v>
      </c>
      <c r="J522" s="306">
        <f t="shared" ca="1" si="246"/>
        <v>386.39683720709877</v>
      </c>
      <c r="K522" s="307">
        <f t="shared" ca="1" si="247"/>
        <v>-9.709844724833161</v>
      </c>
      <c r="L522" s="304">
        <f t="shared" ca="1" si="232"/>
        <v>386.51881828473699</v>
      </c>
      <c r="M522" s="306">
        <f t="shared" ca="1" si="248"/>
        <v>-1.5264313512019954</v>
      </c>
      <c r="N522" s="304">
        <f t="shared" ca="1" si="249"/>
        <v>-87.458074140325849</v>
      </c>
      <c r="P522" s="310">
        <f t="shared" ca="1" si="250"/>
        <v>23</v>
      </c>
      <c r="Q522" s="304">
        <f t="shared" ca="1" si="251"/>
        <v>0</v>
      </c>
      <c r="R522" s="306">
        <f t="shared" ca="1" si="252"/>
        <v>0</v>
      </c>
      <c r="S522" s="307">
        <f t="shared" ca="1" si="253"/>
        <v>5.083000000000002</v>
      </c>
      <c r="T522" s="304">
        <f t="shared" ca="1" si="233"/>
        <v>49.86423000000002</v>
      </c>
      <c r="U522" s="311">
        <f t="shared" ca="1" si="234"/>
        <v>0</v>
      </c>
      <c r="V522" s="306">
        <f t="shared" ca="1" si="235"/>
        <v>1.2261900337309293</v>
      </c>
      <c r="W522" s="304">
        <f t="shared" ca="1" si="236"/>
        <v>43.626426579949396</v>
      </c>
      <c r="Y522" s="314" t="str">
        <f t="shared" ca="1" si="254"/>
        <v/>
      </c>
      <c r="Z522" s="315" t="str">
        <f t="shared" ca="1" si="255"/>
        <v/>
      </c>
      <c r="AA522" s="316" t="str">
        <f t="shared" ca="1" si="256"/>
        <v/>
      </c>
      <c r="AC522" s="310" t="e">
        <f t="shared" ca="1" si="257"/>
        <v>#N/A</v>
      </c>
      <c r="AD522" s="323" t="e">
        <f t="shared" ca="1" si="258"/>
        <v>#N/A</v>
      </c>
      <c r="AE522" s="324" t="e">
        <f t="shared" ca="1" si="237"/>
        <v>#N/A</v>
      </c>
      <c r="AG522" s="306">
        <f t="shared" ca="1" si="259"/>
        <v>1.2175651227957438</v>
      </c>
      <c r="AH522" s="304">
        <f t="shared" ca="1" si="260"/>
        <v>-8.5827820133055397</v>
      </c>
    </row>
    <row r="523" spans="1:34" x14ac:dyDescent="0.2">
      <c r="A523" s="347">
        <f t="shared" ca="1" si="238"/>
        <v>1E-4</v>
      </c>
      <c r="B523" s="304">
        <f t="shared" ca="1" si="239"/>
        <v>34.313200000000634</v>
      </c>
      <c r="D523" s="306">
        <f t="shared" ca="1" si="240"/>
        <v>-0.38065128717770014</v>
      </c>
      <c r="E523" s="307">
        <f t="shared" ca="1" si="241"/>
        <v>-1.2356345187141553</v>
      </c>
      <c r="F523" s="304">
        <f t="shared" ca="1" si="242"/>
        <v>1.2929377658139629</v>
      </c>
      <c r="G523" s="306">
        <f t="shared" ca="1" si="243"/>
        <v>4.7740670988428846</v>
      </c>
      <c r="H523" s="307">
        <f t="shared" ca="1" si="244"/>
        <v>-107.53929104005319</v>
      </c>
      <c r="I523" s="304">
        <f t="shared" ca="1" si="245"/>
        <v>107.6452081333002</v>
      </c>
      <c r="J523" s="306">
        <f t="shared" ca="1" si="246"/>
        <v>386.39683720709877</v>
      </c>
      <c r="K523" s="307">
        <f t="shared" ca="1" si="247"/>
        <v>-9.7205986477589938</v>
      </c>
      <c r="L523" s="304">
        <f t="shared" ca="1" si="232"/>
        <v>386.5190885864759</v>
      </c>
      <c r="M523" s="306">
        <f t="shared" ca="1" si="248"/>
        <v>-1.5264317553794424</v>
      </c>
      <c r="N523" s="304">
        <f t="shared" ca="1" si="249"/>
        <v>-87.458097297987749</v>
      </c>
      <c r="P523" s="310">
        <f t="shared" ca="1" si="250"/>
        <v>23</v>
      </c>
      <c r="Q523" s="304">
        <f t="shared" ca="1" si="251"/>
        <v>0</v>
      </c>
      <c r="R523" s="306">
        <f t="shared" ca="1" si="252"/>
        <v>0</v>
      </c>
      <c r="S523" s="307">
        <f t="shared" ca="1" si="253"/>
        <v>5.083000000000002</v>
      </c>
      <c r="T523" s="304">
        <f t="shared" ca="1" si="233"/>
        <v>49.86423000000002</v>
      </c>
      <c r="U523" s="311">
        <f t="shared" ca="1" si="234"/>
        <v>0</v>
      </c>
      <c r="V523" s="306">
        <f t="shared" ca="1" si="235"/>
        <v>1.2261913523672612</v>
      </c>
      <c r="W523" s="304">
        <f t="shared" ca="1" si="236"/>
        <v>43.626572184387378</v>
      </c>
      <c r="Y523" s="314" t="str">
        <f t="shared" ca="1" si="254"/>
        <v/>
      </c>
      <c r="Z523" s="315" t="str">
        <f t="shared" ca="1" si="255"/>
        <v/>
      </c>
      <c r="AA523" s="316" t="str">
        <f t="shared" ca="1" si="256"/>
        <v/>
      </c>
      <c r="AC523" s="310" t="e">
        <f t="shared" ca="1" si="257"/>
        <v>#N/A</v>
      </c>
      <c r="AD523" s="323" t="e">
        <f t="shared" ca="1" si="258"/>
        <v>#N/A</v>
      </c>
      <c r="AE523" s="324" t="e">
        <f t="shared" ca="1" si="237"/>
        <v>#N/A</v>
      </c>
      <c r="AG523" s="306">
        <f t="shared" ca="1" si="259"/>
        <v>1.2175366529028082</v>
      </c>
      <c r="AH523" s="304">
        <f t="shared" ca="1" si="260"/>
        <v>-8.5828106590496507</v>
      </c>
    </row>
    <row r="524" spans="1:34" x14ac:dyDescent="0.2">
      <c r="A524" s="347">
        <f t="shared" ca="1" si="238"/>
        <v>1E-4</v>
      </c>
      <c r="B524" s="304">
        <f t="shared" ca="1" si="239"/>
        <v>34.313300000000638</v>
      </c>
      <c r="D524" s="306">
        <f t="shared" ca="1" si="240"/>
        <v>-0.38064909203543607</v>
      </c>
      <c r="E524" s="307">
        <f t="shared" ca="1" si="241"/>
        <v>-1.2356057476753151</v>
      </c>
      <c r="F524" s="304">
        <f t="shared" ca="1" si="242"/>
        <v>1.292909623661173</v>
      </c>
      <c r="G524" s="306">
        <f t="shared" ca="1" si="243"/>
        <v>4.7740290339336813</v>
      </c>
      <c r="H524" s="307">
        <f t="shared" ca="1" si="244"/>
        <v>-107.53941460062795</v>
      </c>
      <c r="I524" s="304">
        <f t="shared" ca="1" si="245"/>
        <v>107.64532988412732</v>
      </c>
      <c r="J524" s="306">
        <f t="shared" ca="1" si="246"/>
        <v>386.39683720709877</v>
      </c>
      <c r="K524" s="307">
        <f t="shared" ca="1" si="247"/>
        <v>-9.7313525830410281</v>
      </c>
      <c r="L524" s="304">
        <f t="shared" ca="1" si="232"/>
        <v>386.51935918753753</v>
      </c>
      <c r="M524" s="306">
        <f t="shared" ca="1" si="248"/>
        <v>-1.5264321595527526</v>
      </c>
      <c r="N524" s="304">
        <f t="shared" ca="1" si="249"/>
        <v>-87.458120455412612</v>
      </c>
      <c r="P524" s="310">
        <f t="shared" ca="1" si="250"/>
        <v>23</v>
      </c>
      <c r="Q524" s="304">
        <f t="shared" ca="1" si="251"/>
        <v>0</v>
      </c>
      <c r="R524" s="306">
        <f t="shared" ca="1" si="252"/>
        <v>0</v>
      </c>
      <c r="S524" s="307">
        <f t="shared" ca="1" si="253"/>
        <v>5.083000000000002</v>
      </c>
      <c r="T524" s="304">
        <f t="shared" ca="1" si="233"/>
        <v>49.86423000000002</v>
      </c>
      <c r="U524" s="311">
        <f t="shared" ca="1" si="234"/>
        <v>0</v>
      </c>
      <c r="V524" s="306">
        <f t="shared" ca="1" si="235"/>
        <v>1.2261926710065263</v>
      </c>
      <c r="W524" s="304">
        <f t="shared" ca="1" si="236"/>
        <v>43.626717786945925</v>
      </c>
      <c r="Y524" s="314" t="str">
        <f t="shared" ca="1" si="254"/>
        <v/>
      </c>
      <c r="Z524" s="315" t="str">
        <f t="shared" ca="1" si="255"/>
        <v/>
      </c>
      <c r="AA524" s="316" t="str">
        <f t="shared" ca="1" si="256"/>
        <v/>
      </c>
      <c r="AC524" s="310" t="e">
        <f t="shared" ca="1" si="257"/>
        <v>#N/A</v>
      </c>
      <c r="AD524" s="323" t="e">
        <f t="shared" ca="1" si="258"/>
        <v>#N/A</v>
      </c>
      <c r="AE524" s="324" t="e">
        <f t="shared" ca="1" si="237"/>
        <v>#N/A</v>
      </c>
      <c r="AG524" s="306">
        <f t="shared" ca="1" si="259"/>
        <v>1.2175081833762018</v>
      </c>
      <c r="AH524" s="304">
        <f t="shared" ca="1" si="260"/>
        <v>-8.5828393044240325</v>
      </c>
    </row>
    <row r="525" spans="1:34" x14ac:dyDescent="0.2">
      <c r="A525" s="347">
        <f t="shared" ca="1" si="238"/>
        <v>1E-4</v>
      </c>
      <c r="B525" s="304">
        <f t="shared" ca="1" si="239"/>
        <v>34.313400000000641</v>
      </c>
      <c r="D525" s="306">
        <f t="shared" ca="1" si="240"/>
        <v>-0.3806468968890504</v>
      </c>
      <c r="E525" s="307">
        <f t="shared" ca="1" si="241"/>
        <v>-1.235576977007808</v>
      </c>
      <c r="F525" s="304">
        <f t="shared" ca="1" si="242"/>
        <v>1.2928814818934551</v>
      </c>
      <c r="G525" s="306">
        <f t="shared" ca="1" si="243"/>
        <v>4.7739909692439921</v>
      </c>
      <c r="H525" s="307">
        <f t="shared" ca="1" si="244"/>
        <v>-107.53953815832566</v>
      </c>
      <c r="I525" s="304">
        <f t="shared" ca="1" si="245"/>
        <v>107.64545163210754</v>
      </c>
      <c r="J525" s="306">
        <f t="shared" ca="1" si="246"/>
        <v>386.39683720709877</v>
      </c>
      <c r="K525" s="307">
        <f t="shared" ca="1" si="247"/>
        <v>-9.742106530678976</v>
      </c>
      <c r="L525" s="304">
        <f t="shared" ca="1" si="232"/>
        <v>386.51963008792228</v>
      </c>
      <c r="M525" s="306">
        <f t="shared" ca="1" si="248"/>
        <v>-1.5264325637219258</v>
      </c>
      <c r="N525" s="304">
        <f t="shared" ca="1" si="249"/>
        <v>-87.458143612600438</v>
      </c>
      <c r="P525" s="310">
        <f t="shared" ca="1" si="250"/>
        <v>23</v>
      </c>
      <c r="Q525" s="304">
        <f t="shared" ca="1" si="251"/>
        <v>0</v>
      </c>
      <c r="R525" s="306">
        <f t="shared" ca="1" si="252"/>
        <v>0</v>
      </c>
      <c r="S525" s="307">
        <f t="shared" ca="1" si="253"/>
        <v>5.083000000000002</v>
      </c>
      <c r="T525" s="304">
        <f t="shared" ca="1" si="233"/>
        <v>49.86423000000002</v>
      </c>
      <c r="U525" s="311">
        <f t="shared" ca="1" si="234"/>
        <v>0</v>
      </c>
      <c r="V525" s="306">
        <f t="shared" ca="1" si="235"/>
        <v>1.2261939896487262</v>
      </c>
      <c r="W525" s="304">
        <f t="shared" ca="1" si="236"/>
        <v>43.626863387625178</v>
      </c>
      <c r="Y525" s="314" t="str">
        <f t="shared" ca="1" si="254"/>
        <v/>
      </c>
      <c r="Z525" s="315" t="str">
        <f t="shared" ca="1" si="255"/>
        <v/>
      </c>
      <c r="AA525" s="316" t="str">
        <f t="shared" ca="1" si="256"/>
        <v/>
      </c>
      <c r="AC525" s="310" t="e">
        <f t="shared" ca="1" si="257"/>
        <v>#N/A</v>
      </c>
      <c r="AD525" s="323" t="e">
        <f t="shared" ca="1" si="258"/>
        <v>#N/A</v>
      </c>
      <c r="AE525" s="324" t="e">
        <f t="shared" ca="1" si="237"/>
        <v>#N/A</v>
      </c>
      <c r="AG525" s="306">
        <f t="shared" ca="1" si="259"/>
        <v>1.2174797142159406</v>
      </c>
      <c r="AH525" s="304">
        <f t="shared" ca="1" si="260"/>
        <v>-8.5828679494286657</v>
      </c>
    </row>
    <row r="526" spans="1:34" x14ac:dyDescent="0.2">
      <c r="A526" s="347">
        <f t="shared" ca="1" si="238"/>
        <v>1E-4</v>
      </c>
      <c r="B526" s="304">
        <f t="shared" ca="1" si="239"/>
        <v>34.313500000000644</v>
      </c>
      <c r="D526" s="306">
        <f t="shared" ca="1" si="240"/>
        <v>-0.38064470173854514</v>
      </c>
      <c r="E526" s="307">
        <f t="shared" ca="1" si="241"/>
        <v>-1.2355482067116093</v>
      </c>
      <c r="F526" s="304">
        <f t="shared" ca="1" si="242"/>
        <v>1.2928533405107865</v>
      </c>
      <c r="G526" s="306">
        <f t="shared" ca="1" si="243"/>
        <v>4.7739529047738181</v>
      </c>
      <c r="H526" s="307">
        <f t="shared" ca="1" si="244"/>
        <v>-107.53966171314633</v>
      </c>
      <c r="I526" s="304">
        <f t="shared" ca="1" si="245"/>
        <v>107.64557337724088</v>
      </c>
      <c r="J526" s="306">
        <f t="shared" ca="1" si="246"/>
        <v>386.39683720709877</v>
      </c>
      <c r="K526" s="307">
        <f t="shared" ca="1" si="247"/>
        <v>-9.7528604906725498</v>
      </c>
      <c r="L526" s="304">
        <f t="shared" ca="1" si="232"/>
        <v>386.5199012876306</v>
      </c>
      <c r="M526" s="306">
        <f t="shared" ca="1" si="248"/>
        <v>-1.5264329678869624</v>
      </c>
      <c r="N526" s="304">
        <f t="shared" ca="1" si="249"/>
        <v>-87.458166769551269</v>
      </c>
      <c r="P526" s="310">
        <f t="shared" ca="1" si="250"/>
        <v>23</v>
      </c>
      <c r="Q526" s="304">
        <f t="shared" ca="1" si="251"/>
        <v>0</v>
      </c>
      <c r="R526" s="306">
        <f t="shared" ca="1" si="252"/>
        <v>0</v>
      </c>
      <c r="S526" s="307">
        <f t="shared" ca="1" si="253"/>
        <v>5.083000000000002</v>
      </c>
      <c r="T526" s="304">
        <f t="shared" ca="1" si="233"/>
        <v>49.86423000000002</v>
      </c>
      <c r="U526" s="311">
        <f t="shared" ca="1" si="234"/>
        <v>0</v>
      </c>
      <c r="V526" s="306">
        <f t="shared" ca="1" si="235"/>
        <v>1.2261953082938593</v>
      </c>
      <c r="W526" s="304">
        <f t="shared" ca="1" si="236"/>
        <v>43.627008986425047</v>
      </c>
      <c r="Y526" s="314" t="str">
        <f t="shared" ca="1" si="254"/>
        <v/>
      </c>
      <c r="Z526" s="315" t="str">
        <f t="shared" ca="1" si="255"/>
        <v/>
      </c>
      <c r="AA526" s="316" t="str">
        <f t="shared" ca="1" si="256"/>
        <v/>
      </c>
      <c r="AC526" s="310" t="e">
        <f t="shared" ca="1" si="257"/>
        <v>#N/A</v>
      </c>
      <c r="AD526" s="323" t="e">
        <f t="shared" ca="1" si="258"/>
        <v>#N/A</v>
      </c>
      <c r="AE526" s="324" t="e">
        <f t="shared" ca="1" si="237"/>
        <v>#N/A</v>
      </c>
      <c r="AG526" s="306">
        <f t="shared" ca="1" si="259"/>
        <v>1.2174512454220032</v>
      </c>
      <c r="AH526" s="304">
        <f t="shared" ca="1" si="260"/>
        <v>-8.5828965940635769</v>
      </c>
    </row>
    <row r="527" spans="1:34" x14ac:dyDescent="0.2">
      <c r="A527" s="347">
        <f t="shared" ca="1" si="238"/>
        <v>1E-4</v>
      </c>
      <c r="B527" s="304">
        <f t="shared" ca="1" si="239"/>
        <v>34.313600000000648</v>
      </c>
      <c r="D527" s="306">
        <f t="shared" ca="1" si="240"/>
        <v>-0.38064250658391841</v>
      </c>
      <c r="E527" s="307">
        <f t="shared" ca="1" si="241"/>
        <v>-1.235519436786733</v>
      </c>
      <c r="F527" s="304">
        <f t="shared" ca="1" si="242"/>
        <v>1.2928251995131803</v>
      </c>
      <c r="G527" s="306">
        <f t="shared" ca="1" si="243"/>
        <v>4.77391484052316</v>
      </c>
      <c r="H527" s="307">
        <f t="shared" ca="1" si="244"/>
        <v>-107.53978526509</v>
      </c>
      <c r="I527" s="304">
        <f t="shared" ca="1" si="245"/>
        <v>107.64569511952736</v>
      </c>
      <c r="J527" s="306">
        <f t="shared" ca="1" si="246"/>
        <v>386.39683720709877</v>
      </c>
      <c r="K527" s="307">
        <f t="shared" ca="1" si="247"/>
        <v>-9.7636144630214616</v>
      </c>
      <c r="L527" s="304">
        <f t="shared" ca="1" si="232"/>
        <v>386.52017278666284</v>
      </c>
      <c r="M527" s="306">
        <f t="shared" ca="1" si="248"/>
        <v>-1.5264333720478622</v>
      </c>
      <c r="N527" s="304">
        <f t="shared" ca="1" si="249"/>
        <v>-87.458189926265078</v>
      </c>
      <c r="P527" s="310">
        <f t="shared" ca="1" si="250"/>
        <v>23</v>
      </c>
      <c r="Q527" s="304">
        <f t="shared" ca="1" si="251"/>
        <v>0</v>
      </c>
      <c r="R527" s="306">
        <f t="shared" ca="1" si="252"/>
        <v>0</v>
      </c>
      <c r="S527" s="307">
        <f t="shared" ca="1" si="253"/>
        <v>5.083000000000002</v>
      </c>
      <c r="T527" s="304">
        <f t="shared" ca="1" si="233"/>
        <v>49.86423000000002</v>
      </c>
      <c r="U527" s="311">
        <f t="shared" ca="1" si="234"/>
        <v>0</v>
      </c>
      <c r="V527" s="306">
        <f t="shared" ca="1" si="235"/>
        <v>1.2261966269419262</v>
      </c>
      <c r="W527" s="304">
        <f t="shared" ca="1" si="236"/>
        <v>43.627154583345593</v>
      </c>
      <c r="Y527" s="314" t="str">
        <f t="shared" ca="1" si="254"/>
        <v/>
      </c>
      <c r="Z527" s="315" t="str">
        <f t="shared" ca="1" si="255"/>
        <v/>
      </c>
      <c r="AA527" s="316" t="str">
        <f t="shared" ca="1" si="256"/>
        <v/>
      </c>
      <c r="AC527" s="310" t="e">
        <f t="shared" ca="1" si="257"/>
        <v>#N/A</v>
      </c>
      <c r="AD527" s="323" t="e">
        <f t="shared" ca="1" si="258"/>
        <v>#N/A</v>
      </c>
      <c r="AE527" s="324" t="e">
        <f t="shared" ca="1" si="237"/>
        <v>#N/A</v>
      </c>
      <c r="AG527" s="306">
        <f t="shared" ca="1" si="259"/>
        <v>1.2174227769944057</v>
      </c>
      <c r="AH527" s="304">
        <f t="shared" ca="1" si="260"/>
        <v>-8.5829252383287482</v>
      </c>
    </row>
    <row r="528" spans="1:34" x14ac:dyDescent="0.2">
      <c r="A528" s="347">
        <f t="shared" ca="1" si="238"/>
        <v>1E-4</v>
      </c>
      <c r="B528" s="304">
        <f t="shared" ca="1" si="239"/>
        <v>34.313700000000651</v>
      </c>
      <c r="D528" s="306">
        <f t="shared" ca="1" si="240"/>
        <v>-0.38064031142517163</v>
      </c>
      <c r="E528" s="307">
        <f t="shared" ca="1" si="241"/>
        <v>-1.2354906672331687</v>
      </c>
      <c r="F528" s="304">
        <f t="shared" ca="1" si="242"/>
        <v>1.2927970589006272</v>
      </c>
      <c r="G528" s="306">
        <f t="shared" ca="1" si="243"/>
        <v>4.7738767764920178</v>
      </c>
      <c r="H528" s="307">
        <f t="shared" ca="1" si="244"/>
        <v>-107.53990881415673</v>
      </c>
      <c r="I528" s="304">
        <f t="shared" ca="1" si="245"/>
        <v>107.64581685896705</v>
      </c>
      <c r="J528" s="306">
        <f t="shared" ca="1" si="246"/>
        <v>386.39683720709877</v>
      </c>
      <c r="K528" s="307">
        <f t="shared" ca="1" si="247"/>
        <v>-9.7743684477254238</v>
      </c>
      <c r="L528" s="304">
        <f t="shared" ca="1" si="232"/>
        <v>386.52044458501939</v>
      </c>
      <c r="M528" s="306">
        <f t="shared" ca="1" si="248"/>
        <v>-1.5264337762046254</v>
      </c>
      <c r="N528" s="304">
        <f t="shared" ca="1" si="249"/>
        <v>-87.458213082741864</v>
      </c>
      <c r="P528" s="310">
        <f t="shared" ca="1" si="250"/>
        <v>23</v>
      </c>
      <c r="Q528" s="304">
        <f t="shared" ca="1" si="251"/>
        <v>0</v>
      </c>
      <c r="R528" s="306">
        <f t="shared" ca="1" si="252"/>
        <v>0</v>
      </c>
      <c r="S528" s="307">
        <f t="shared" ca="1" si="253"/>
        <v>5.083000000000002</v>
      </c>
      <c r="T528" s="304">
        <f t="shared" ca="1" si="233"/>
        <v>49.86423000000002</v>
      </c>
      <c r="U528" s="311">
        <f t="shared" ca="1" si="234"/>
        <v>0</v>
      </c>
      <c r="V528" s="306">
        <f t="shared" ca="1" si="235"/>
        <v>1.2261979455929266</v>
      </c>
      <c r="W528" s="304">
        <f t="shared" ca="1" si="236"/>
        <v>43.627300178386825</v>
      </c>
      <c r="Y528" s="314" t="str">
        <f t="shared" ca="1" si="254"/>
        <v/>
      </c>
      <c r="Z528" s="315" t="str">
        <f t="shared" ca="1" si="255"/>
        <v/>
      </c>
      <c r="AA528" s="316" t="str">
        <f t="shared" ca="1" si="256"/>
        <v/>
      </c>
      <c r="AC528" s="310" t="e">
        <f t="shared" ca="1" si="257"/>
        <v>#N/A</v>
      </c>
      <c r="AD528" s="323" t="e">
        <f t="shared" ca="1" si="258"/>
        <v>#N/A</v>
      </c>
      <c r="AE528" s="324" t="e">
        <f t="shared" ca="1" si="237"/>
        <v>#N/A</v>
      </c>
      <c r="AG528" s="306">
        <f t="shared" ca="1" si="259"/>
        <v>1.2173943089331321</v>
      </c>
      <c r="AH528" s="304">
        <f t="shared" ca="1" si="260"/>
        <v>-8.582953882224194</v>
      </c>
    </row>
    <row r="529" spans="1:34" x14ac:dyDescent="0.2">
      <c r="A529" s="347">
        <f t="shared" ca="1" si="238"/>
        <v>1E-4</v>
      </c>
      <c r="B529" s="304">
        <f t="shared" ca="1" si="239"/>
        <v>34.313800000000654</v>
      </c>
      <c r="D529" s="306">
        <f t="shared" ca="1" si="240"/>
        <v>-0.38063811626230548</v>
      </c>
      <c r="E529" s="307">
        <f t="shared" ca="1" si="241"/>
        <v>-1.2354618980509144</v>
      </c>
      <c r="F529" s="304">
        <f t="shared" ca="1" si="242"/>
        <v>1.2927689186731264</v>
      </c>
      <c r="G529" s="306">
        <f t="shared" ca="1" si="243"/>
        <v>4.7738387126803916</v>
      </c>
      <c r="H529" s="307">
        <f t="shared" ca="1" si="244"/>
        <v>-107.54003236034654</v>
      </c>
      <c r="I529" s="304">
        <f t="shared" ca="1" si="245"/>
        <v>107.64593859555997</v>
      </c>
      <c r="J529" s="306">
        <f t="shared" ca="1" si="246"/>
        <v>386.39683720709877</v>
      </c>
      <c r="K529" s="307">
        <f t="shared" ca="1" si="247"/>
        <v>-9.7851224447841485</v>
      </c>
      <c r="L529" s="304">
        <f t="shared" ca="1" si="232"/>
        <v>386.52071668270071</v>
      </c>
      <c r="M529" s="306">
        <f t="shared" ca="1" si="248"/>
        <v>-1.5264341803572521</v>
      </c>
      <c r="N529" s="304">
        <f t="shared" ca="1" si="249"/>
        <v>-87.458236238981655</v>
      </c>
      <c r="P529" s="310">
        <f t="shared" ca="1" si="250"/>
        <v>23</v>
      </c>
      <c r="Q529" s="304">
        <f t="shared" ca="1" si="251"/>
        <v>0</v>
      </c>
      <c r="R529" s="306">
        <f t="shared" ca="1" si="252"/>
        <v>0</v>
      </c>
      <c r="S529" s="307">
        <f t="shared" ca="1" si="253"/>
        <v>5.083000000000002</v>
      </c>
      <c r="T529" s="304">
        <f t="shared" ca="1" si="233"/>
        <v>49.86423000000002</v>
      </c>
      <c r="U529" s="311">
        <f t="shared" ca="1" si="234"/>
        <v>0</v>
      </c>
      <c r="V529" s="306">
        <f t="shared" ca="1" si="235"/>
        <v>1.2261992642468611</v>
      </c>
      <c r="W529" s="304">
        <f t="shared" ca="1" si="236"/>
        <v>43.627445771548764</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1.2173658412381858</v>
      </c>
      <c r="AH529" s="304">
        <f t="shared" ca="1" si="260"/>
        <v>-8.5829825257499124</v>
      </c>
    </row>
    <row r="530" spans="1:34" x14ac:dyDescent="0.2">
      <c r="A530" s="347">
        <f t="shared" ca="1" si="238"/>
        <v>1E-4</v>
      </c>
      <c r="B530" s="304">
        <f t="shared" ca="1" si="239"/>
        <v>34.313900000000658</v>
      </c>
      <c r="D530" s="306">
        <f t="shared" ca="1" si="240"/>
        <v>-0.38063592109531919</v>
      </c>
      <c r="E530" s="307">
        <f t="shared" ca="1" si="241"/>
        <v>-1.2354331292399667</v>
      </c>
      <c r="F530" s="304">
        <f t="shared" ca="1" si="242"/>
        <v>1.2927407788306744</v>
      </c>
      <c r="G530" s="306">
        <f t="shared" ca="1" si="243"/>
        <v>4.7738006490882823</v>
      </c>
      <c r="H530" s="307">
        <f t="shared" ca="1" si="244"/>
        <v>-107.54015590365947</v>
      </c>
      <c r="I530" s="304">
        <f t="shared" ca="1" si="245"/>
        <v>107.64606032930617</v>
      </c>
      <c r="J530" s="306">
        <f t="shared" ca="1" si="246"/>
        <v>386.39683720709877</v>
      </c>
      <c r="K530" s="307">
        <f t="shared" ca="1" si="247"/>
        <v>-9.795876454197348</v>
      </c>
      <c r="L530" s="304">
        <f t="shared" ca="1" si="232"/>
        <v>386.52098907970714</v>
      </c>
      <c r="M530" s="306">
        <f t="shared" ca="1" si="248"/>
        <v>-1.5264345845057421</v>
      </c>
      <c r="N530" s="304">
        <f t="shared" ca="1" si="249"/>
        <v>-87.458259394984424</v>
      </c>
      <c r="P530" s="310">
        <f t="shared" ca="1" si="250"/>
        <v>23</v>
      </c>
      <c r="Q530" s="304">
        <f t="shared" ca="1" si="251"/>
        <v>0</v>
      </c>
      <c r="R530" s="306">
        <f t="shared" ca="1" si="252"/>
        <v>0</v>
      </c>
      <c r="S530" s="307">
        <f t="shared" ca="1" si="253"/>
        <v>5.083000000000002</v>
      </c>
      <c r="T530" s="304">
        <f t="shared" ca="1" si="233"/>
        <v>49.86423000000002</v>
      </c>
      <c r="U530" s="311">
        <f t="shared" ca="1" si="234"/>
        <v>0</v>
      </c>
      <c r="V530" s="306">
        <f t="shared" ca="1" si="235"/>
        <v>1.2262005829037292</v>
      </c>
      <c r="W530" s="304">
        <f t="shared" ca="1" si="236"/>
        <v>43.627591362831431</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1.2173373739095581</v>
      </c>
      <c r="AH530" s="304">
        <f t="shared" ca="1" si="260"/>
        <v>-8.5830111689059105</v>
      </c>
    </row>
    <row r="531" spans="1:34" x14ac:dyDescent="0.2">
      <c r="A531" s="347">
        <f t="shared" ca="1" si="238"/>
        <v>1E-4</v>
      </c>
      <c r="B531" s="304">
        <f t="shared" ca="1" si="239"/>
        <v>34.314000000000661</v>
      </c>
      <c r="D531" s="306">
        <f t="shared" ca="1" si="240"/>
        <v>-0.38063372592421568</v>
      </c>
      <c r="E531" s="307">
        <f t="shared" ca="1" si="241"/>
        <v>-1.2354043608003202</v>
      </c>
      <c r="F531" s="304">
        <f t="shared" ca="1" si="242"/>
        <v>1.2927126393732673</v>
      </c>
      <c r="G531" s="306">
        <f t="shared" ca="1" si="243"/>
        <v>4.7737625857156898</v>
      </c>
      <c r="H531" s="307">
        <f t="shared" ca="1" si="244"/>
        <v>-107.54027944409555</v>
      </c>
      <c r="I531" s="304">
        <f t="shared" ca="1" si="245"/>
        <v>107.64618206020565</v>
      </c>
      <c r="J531" s="306">
        <f t="shared" ca="1" si="246"/>
        <v>386.39683720709877</v>
      </c>
      <c r="K531" s="307">
        <f t="shared" ca="1" si="247"/>
        <v>-9.8066304759647362</v>
      </c>
      <c r="L531" s="304">
        <f t="shared" ca="1" si="232"/>
        <v>386.52126177603901</v>
      </c>
      <c r="M531" s="306">
        <f t="shared" ca="1" si="248"/>
        <v>-1.5264349886500956</v>
      </c>
      <c r="N531" s="304">
        <f t="shared" ca="1" si="249"/>
        <v>-87.458282550750198</v>
      </c>
      <c r="P531" s="310">
        <f t="shared" ca="1" si="250"/>
        <v>23</v>
      </c>
      <c r="Q531" s="304">
        <f t="shared" ca="1" si="251"/>
        <v>0</v>
      </c>
      <c r="R531" s="306">
        <f t="shared" ca="1" si="252"/>
        <v>0</v>
      </c>
      <c r="S531" s="307">
        <f t="shared" ca="1" si="253"/>
        <v>5.083000000000002</v>
      </c>
      <c r="T531" s="304">
        <f t="shared" ca="1" si="233"/>
        <v>49.86423000000002</v>
      </c>
      <c r="U531" s="311">
        <f t="shared" ca="1" si="234"/>
        <v>0</v>
      </c>
      <c r="V531" s="306">
        <f t="shared" ca="1" si="235"/>
        <v>1.2262019015635308</v>
      </c>
      <c r="W531" s="304">
        <f t="shared" ca="1" si="236"/>
        <v>43.627736952234805</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1.2173089069472471</v>
      </c>
      <c r="AH531" s="304">
        <f t="shared" ca="1" si="260"/>
        <v>-8.583039811692192</v>
      </c>
    </row>
    <row r="532" spans="1:34" x14ac:dyDescent="0.2">
      <c r="A532" s="347">
        <f t="shared" ca="1" si="238"/>
        <v>1E-4</v>
      </c>
      <c r="B532" s="304">
        <f t="shared" ca="1" si="239"/>
        <v>34.314100000000664</v>
      </c>
      <c r="D532" s="306">
        <f t="shared" ca="1" si="240"/>
        <v>-0.38063153074899364</v>
      </c>
      <c r="E532" s="307">
        <f t="shared" ca="1" si="241"/>
        <v>-1.2353755927319767</v>
      </c>
      <c r="F532" s="304">
        <f t="shared" ca="1" si="242"/>
        <v>1.2926845003009066</v>
      </c>
      <c r="G532" s="306">
        <f t="shared" ca="1" si="243"/>
        <v>4.773724522562615</v>
      </c>
      <c r="H532" s="307">
        <f t="shared" ca="1" si="244"/>
        <v>-107.54040298165482</v>
      </c>
      <c r="I532" s="304">
        <f t="shared" ca="1" si="245"/>
        <v>107.64630378825846</v>
      </c>
      <c r="J532" s="306">
        <f t="shared" ca="1" si="246"/>
        <v>386.39683720709877</v>
      </c>
      <c r="K532" s="307">
        <f t="shared" ca="1" si="247"/>
        <v>-9.8173845100860238</v>
      </c>
      <c r="L532" s="304">
        <f t="shared" ca="1" si="232"/>
        <v>386.52153477169685</v>
      </c>
      <c r="M532" s="306">
        <f t="shared" ca="1" si="248"/>
        <v>-1.5264353927903127</v>
      </c>
      <c r="N532" s="304">
        <f t="shared" ca="1" si="249"/>
        <v>-87.458305706278963</v>
      </c>
      <c r="P532" s="310">
        <f t="shared" ca="1" si="250"/>
        <v>23</v>
      </c>
      <c r="Q532" s="304">
        <f t="shared" ca="1" si="251"/>
        <v>0</v>
      </c>
      <c r="R532" s="306">
        <f t="shared" ca="1" si="252"/>
        <v>0</v>
      </c>
      <c r="S532" s="307">
        <f t="shared" ca="1" si="253"/>
        <v>5.083000000000002</v>
      </c>
      <c r="T532" s="304">
        <f t="shared" ca="1" si="233"/>
        <v>49.86423000000002</v>
      </c>
      <c r="U532" s="311">
        <f t="shared" ca="1" si="234"/>
        <v>0</v>
      </c>
      <c r="V532" s="306">
        <f t="shared" ca="1" si="235"/>
        <v>1.2262032202262663</v>
      </c>
      <c r="W532" s="304">
        <f t="shared" ca="1" si="236"/>
        <v>43.627882539758929</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1.2172804403512565</v>
      </c>
      <c r="AH532" s="304">
        <f t="shared" ca="1" si="260"/>
        <v>-8.5830684541087532</v>
      </c>
    </row>
    <row r="533" spans="1:34" x14ac:dyDescent="0.2">
      <c r="A533" s="347">
        <f t="shared" ca="1" si="238"/>
        <v>1E-4</v>
      </c>
      <c r="B533" s="304">
        <f t="shared" ca="1" si="239"/>
        <v>34.314200000000668</v>
      </c>
      <c r="D533" s="306">
        <f t="shared" ca="1" si="240"/>
        <v>-0.38062933556965417</v>
      </c>
      <c r="E533" s="307">
        <f t="shared" ca="1" si="241"/>
        <v>-1.2353468250349344</v>
      </c>
      <c r="F533" s="304">
        <f t="shared" ca="1" si="242"/>
        <v>1.292656361613592</v>
      </c>
      <c r="G533" s="306">
        <f t="shared" ca="1" si="243"/>
        <v>4.773686459629058</v>
      </c>
      <c r="H533" s="307">
        <f t="shared" ca="1" si="244"/>
        <v>-107.54052651633732</v>
      </c>
      <c r="I533" s="304">
        <f t="shared" ca="1" si="245"/>
        <v>107.64642551346466</v>
      </c>
      <c r="J533" s="306">
        <f t="shared" ca="1" si="246"/>
        <v>386.39683720709877</v>
      </c>
      <c r="K533" s="307">
        <f t="shared" ca="1" si="247"/>
        <v>-9.8281385565609227</v>
      </c>
      <c r="L533" s="304">
        <f t="shared" ca="1" si="232"/>
        <v>386.52180806668093</v>
      </c>
      <c r="M533" s="306">
        <f t="shared" ca="1" si="248"/>
        <v>-1.5264357969263935</v>
      </c>
      <c r="N533" s="304">
        <f t="shared" ca="1" si="249"/>
        <v>-87.458328861570749</v>
      </c>
      <c r="P533" s="310">
        <f t="shared" ca="1" si="250"/>
        <v>23</v>
      </c>
      <c r="Q533" s="304">
        <f t="shared" ca="1" si="251"/>
        <v>0</v>
      </c>
      <c r="R533" s="306">
        <f t="shared" ca="1" si="252"/>
        <v>0</v>
      </c>
      <c r="S533" s="307">
        <f t="shared" ca="1" si="253"/>
        <v>5.083000000000002</v>
      </c>
      <c r="T533" s="304">
        <f t="shared" ca="1" si="233"/>
        <v>49.86423000000002</v>
      </c>
      <c r="U533" s="311">
        <f t="shared" ca="1" si="234"/>
        <v>0</v>
      </c>
      <c r="V533" s="306">
        <f t="shared" ca="1" si="235"/>
        <v>1.2262045388919351</v>
      </c>
      <c r="W533" s="304">
        <f t="shared" ca="1" si="236"/>
        <v>43.628028125403809</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1.2172519741215808</v>
      </c>
      <c r="AH533" s="304">
        <f t="shared" ca="1" si="260"/>
        <v>-8.5830970961555995</v>
      </c>
    </row>
    <row r="534" spans="1:34" x14ac:dyDescent="0.2">
      <c r="A534" s="347">
        <f t="shared" ca="1" si="238"/>
        <v>1E-4</v>
      </c>
      <c r="B534" s="304">
        <f t="shared" ca="1" si="239"/>
        <v>34.314300000000671</v>
      </c>
      <c r="D534" s="306">
        <f t="shared" ca="1" si="240"/>
        <v>-0.38062714038619627</v>
      </c>
      <c r="E534" s="307">
        <f t="shared" ca="1" si="241"/>
        <v>-1.235318057709188</v>
      </c>
      <c r="F534" s="304">
        <f t="shared" ca="1" si="242"/>
        <v>1.2926282233113178</v>
      </c>
      <c r="G534" s="306">
        <f t="shared" ca="1" si="243"/>
        <v>4.7736483969150196</v>
      </c>
      <c r="H534" s="307">
        <f t="shared" ca="1" si="244"/>
        <v>-107.54065004814309</v>
      </c>
      <c r="I534" s="304">
        <f t="shared" ca="1" si="245"/>
        <v>107.64654723582429</v>
      </c>
      <c r="J534" s="306">
        <f t="shared" ca="1" si="246"/>
        <v>386.39683720709877</v>
      </c>
      <c r="K534" s="307">
        <f t="shared" ca="1" si="247"/>
        <v>-9.8388926153891472</v>
      </c>
      <c r="L534" s="304">
        <f t="shared" ca="1" si="232"/>
        <v>386.52208166099172</v>
      </c>
      <c r="M534" s="306">
        <f t="shared" ca="1" si="248"/>
        <v>-1.5264362010583379</v>
      </c>
      <c r="N534" s="304">
        <f t="shared" ca="1" si="249"/>
        <v>-87.458352016625525</v>
      </c>
      <c r="P534" s="310">
        <f t="shared" ca="1" si="250"/>
        <v>23</v>
      </c>
      <c r="Q534" s="304">
        <f t="shared" ca="1" si="251"/>
        <v>0</v>
      </c>
      <c r="R534" s="306">
        <f t="shared" ca="1" si="252"/>
        <v>0</v>
      </c>
      <c r="S534" s="307">
        <f t="shared" ca="1" si="253"/>
        <v>5.083000000000002</v>
      </c>
      <c r="T534" s="304">
        <f t="shared" ca="1" si="233"/>
        <v>49.86423000000002</v>
      </c>
      <c r="U534" s="311">
        <f t="shared" ca="1" si="234"/>
        <v>0</v>
      </c>
      <c r="V534" s="306">
        <f t="shared" ca="1" si="235"/>
        <v>1.2262058575605377</v>
      </c>
      <c r="W534" s="304">
        <f t="shared" ca="1" si="236"/>
        <v>43.628173709169467</v>
      </c>
      <c r="Y534" s="314" t="str">
        <f t="shared" ca="1" si="254"/>
        <v/>
      </c>
      <c r="Z534" s="315" t="str">
        <f t="shared" ca="1" si="255"/>
        <v/>
      </c>
      <c r="AA534" s="316" t="str">
        <f t="shared" ca="1" si="256"/>
        <v/>
      </c>
      <c r="AC534" s="310" t="e">
        <f t="shared" ca="1" si="257"/>
        <v>#N/A</v>
      </c>
      <c r="AD534" s="323" t="e">
        <f t="shared" ca="1" si="258"/>
        <v>#N/A</v>
      </c>
      <c r="AE534" s="324" t="e">
        <f t="shared" ca="1" si="237"/>
        <v>#N/A</v>
      </c>
      <c r="AG534" s="306">
        <f t="shared" ca="1" si="259"/>
        <v>1.2172235082582166</v>
      </c>
      <c r="AH534" s="304">
        <f t="shared" ca="1" si="260"/>
        <v>-8.5831257378327344</v>
      </c>
    </row>
    <row r="535" spans="1:34" x14ac:dyDescent="0.2">
      <c r="A535" s="347">
        <f t="shared" ca="1" si="238"/>
        <v>1E-4</v>
      </c>
      <c r="B535" s="304">
        <f t="shared" ca="1" si="239"/>
        <v>34.314400000000674</v>
      </c>
      <c r="D535" s="306">
        <f t="shared" ca="1" si="240"/>
        <v>-0.38062494519862289</v>
      </c>
      <c r="E535" s="307">
        <f t="shared" ca="1" si="241"/>
        <v>-1.2352892907547321</v>
      </c>
      <c r="F535" s="304">
        <f t="shared" ca="1" si="242"/>
        <v>1.2926000853940802</v>
      </c>
      <c r="G535" s="306">
        <f t="shared" ca="1" si="243"/>
        <v>4.7736103344204999</v>
      </c>
      <c r="H535" s="307">
        <f t="shared" ca="1" si="244"/>
        <v>-107.54077357707217</v>
      </c>
      <c r="I535" s="304">
        <f t="shared" ca="1" si="245"/>
        <v>107.64666895533735</v>
      </c>
      <c r="J535" s="306">
        <f t="shared" ca="1" si="246"/>
        <v>386.39683720709877</v>
      </c>
      <c r="K535" s="307">
        <f t="shared" ca="1" si="247"/>
        <v>-9.8496466865704075</v>
      </c>
      <c r="L535" s="304">
        <f t="shared" ca="1" si="232"/>
        <v>386.52235555462948</v>
      </c>
      <c r="M535" s="306">
        <f t="shared" ca="1" si="248"/>
        <v>-1.526436605186146</v>
      </c>
      <c r="N535" s="304">
        <f t="shared" ca="1" si="249"/>
        <v>-87.458375171443308</v>
      </c>
      <c r="P535" s="310">
        <f t="shared" ca="1" si="250"/>
        <v>23</v>
      </c>
      <c r="Q535" s="304">
        <f t="shared" ca="1" si="251"/>
        <v>0</v>
      </c>
      <c r="R535" s="306">
        <f t="shared" ca="1" si="252"/>
        <v>0</v>
      </c>
      <c r="S535" s="307">
        <f t="shared" ca="1" si="253"/>
        <v>5.083000000000002</v>
      </c>
      <c r="T535" s="304">
        <f t="shared" ca="1" si="233"/>
        <v>49.86423000000002</v>
      </c>
      <c r="U535" s="311">
        <f t="shared" ca="1" si="234"/>
        <v>0</v>
      </c>
      <c r="V535" s="306">
        <f t="shared" ca="1" si="235"/>
        <v>1.2262071762320734</v>
      </c>
      <c r="W535" s="304">
        <f t="shared" ca="1" si="236"/>
        <v>43.628319291055895</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1.2171950427611584</v>
      </c>
      <c r="AH535" s="304">
        <f t="shared" ca="1" si="260"/>
        <v>-8.5831543791401632</v>
      </c>
    </row>
    <row r="536" spans="1:34" x14ac:dyDescent="0.2">
      <c r="A536" s="347">
        <f t="shared" ca="1" si="238"/>
        <v>1E-4</v>
      </c>
      <c r="B536" s="304">
        <f t="shared" ca="1" si="239"/>
        <v>34.314500000000677</v>
      </c>
      <c r="D536" s="306">
        <f t="shared" ca="1" si="240"/>
        <v>-0.3806227500069328</v>
      </c>
      <c r="E536" s="307">
        <f t="shared" ca="1" si="241"/>
        <v>-1.2352605241715686</v>
      </c>
      <c r="F536" s="304">
        <f t="shared" ca="1" si="242"/>
        <v>1.2925719478618816</v>
      </c>
      <c r="G536" s="306">
        <f t="shared" ca="1" si="243"/>
        <v>4.7735722721454996</v>
      </c>
      <c r="H536" s="307">
        <f t="shared" ca="1" si="244"/>
        <v>-107.54089710312459</v>
      </c>
      <c r="I536" s="304">
        <f t="shared" ca="1" si="245"/>
        <v>107.6467906720039</v>
      </c>
      <c r="J536" s="306">
        <f t="shared" ca="1" si="246"/>
        <v>386.39683720709877</v>
      </c>
      <c r="K536" s="307">
        <f t="shared" ca="1" si="247"/>
        <v>-9.8604007701044178</v>
      </c>
      <c r="L536" s="304">
        <f t="shared" ca="1" si="232"/>
        <v>386.52262974759481</v>
      </c>
      <c r="M536" s="306">
        <f t="shared" ca="1" si="248"/>
        <v>-1.5264370093098181</v>
      </c>
      <c r="N536" s="304">
        <f t="shared" ca="1" si="249"/>
        <v>-87.458398326024124</v>
      </c>
      <c r="P536" s="310">
        <f t="shared" ca="1" si="250"/>
        <v>23</v>
      </c>
      <c r="Q536" s="304">
        <f t="shared" ca="1" si="251"/>
        <v>0</v>
      </c>
      <c r="R536" s="306">
        <f t="shared" ca="1" si="252"/>
        <v>0</v>
      </c>
      <c r="S536" s="307">
        <f t="shared" ca="1" si="253"/>
        <v>5.083000000000002</v>
      </c>
      <c r="T536" s="304">
        <f t="shared" ca="1" si="233"/>
        <v>49.86423000000002</v>
      </c>
      <c r="U536" s="311">
        <f t="shared" ca="1" si="234"/>
        <v>0</v>
      </c>
      <c r="V536" s="306">
        <f t="shared" ca="1" si="235"/>
        <v>1.226208494906543</v>
      </c>
      <c r="W536" s="304">
        <f t="shared" ca="1" si="236"/>
        <v>43.628464871063144</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1.2171665776304099</v>
      </c>
      <c r="AH536" s="304">
        <f t="shared" ca="1" si="260"/>
        <v>-8.5831830200778825</v>
      </c>
    </row>
    <row r="537" spans="1:34" x14ac:dyDescent="0.2">
      <c r="A537" s="347">
        <f t="shared" ca="1" si="238"/>
        <v>1E-4</v>
      </c>
      <c r="B537" s="304">
        <f t="shared" ca="1" si="239"/>
        <v>34.314600000000681</v>
      </c>
      <c r="D537" s="306">
        <f t="shared" ca="1" si="240"/>
        <v>-0.38062055481112533</v>
      </c>
      <c r="E537" s="307">
        <f t="shared" ca="1" si="241"/>
        <v>-1.2352317579596903</v>
      </c>
      <c r="F537" s="304">
        <f t="shared" ca="1" si="242"/>
        <v>1.2925438107147145</v>
      </c>
      <c r="G537" s="306">
        <f t="shared" ca="1" si="243"/>
        <v>4.7735342100900189</v>
      </c>
      <c r="H537" s="307">
        <f t="shared" ca="1" si="244"/>
        <v>-107.54102062630039</v>
      </c>
      <c r="I537" s="304">
        <f t="shared" ca="1" si="245"/>
        <v>107.64691238582398</v>
      </c>
      <c r="J537" s="306">
        <f t="shared" ca="1" si="246"/>
        <v>386.39683720709877</v>
      </c>
      <c r="K537" s="307">
        <f t="shared" ca="1" si="247"/>
        <v>-9.8711548659908885</v>
      </c>
      <c r="L537" s="304">
        <f t="shared" ca="1" si="232"/>
        <v>386.52290423988791</v>
      </c>
      <c r="M537" s="306">
        <f t="shared" ca="1" si="248"/>
        <v>-1.5264374134293539</v>
      </c>
      <c r="N537" s="304">
        <f t="shared" ca="1" si="249"/>
        <v>-87.458421480367946</v>
      </c>
      <c r="P537" s="310">
        <f t="shared" ca="1" si="250"/>
        <v>23</v>
      </c>
      <c r="Q537" s="304">
        <f t="shared" ca="1" si="251"/>
        <v>0</v>
      </c>
      <c r="R537" s="306">
        <f t="shared" ca="1" si="252"/>
        <v>0</v>
      </c>
      <c r="S537" s="307">
        <f t="shared" ca="1" si="253"/>
        <v>5.083000000000002</v>
      </c>
      <c r="T537" s="304">
        <f t="shared" ca="1" si="233"/>
        <v>49.86423000000002</v>
      </c>
      <c r="U537" s="311">
        <f t="shared" ca="1" si="234"/>
        <v>0</v>
      </c>
      <c r="V537" s="306">
        <f t="shared" ca="1" si="235"/>
        <v>1.2262098135839463</v>
      </c>
      <c r="W537" s="304">
        <f t="shared" ca="1" si="236"/>
        <v>43.628610449191207</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1.2171381128659586</v>
      </c>
      <c r="AH537" s="304">
        <f t="shared" ca="1" si="260"/>
        <v>-8.5832116606459028</v>
      </c>
    </row>
    <row r="538" spans="1:34" x14ac:dyDescent="0.2">
      <c r="A538" s="347">
        <f t="shared" ca="1" si="238"/>
        <v>1E-4</v>
      </c>
      <c r="B538" s="304">
        <f t="shared" ca="1" si="239"/>
        <v>34.314700000000684</v>
      </c>
      <c r="D538" s="306">
        <f t="shared" ca="1" si="240"/>
        <v>-0.38061835961120322</v>
      </c>
      <c r="E538" s="307">
        <f t="shared" ca="1" si="241"/>
        <v>-1.2352029921190955</v>
      </c>
      <c r="F538" s="304">
        <f t="shared" ca="1" si="242"/>
        <v>1.2925156739525789</v>
      </c>
      <c r="G538" s="306">
        <f t="shared" ca="1" si="243"/>
        <v>4.7734961482540577</v>
      </c>
      <c r="H538" s="307">
        <f t="shared" ca="1" si="244"/>
        <v>-107.54114414659961</v>
      </c>
      <c r="I538" s="304">
        <f t="shared" ca="1" si="245"/>
        <v>107.64703409679763</v>
      </c>
      <c r="J538" s="306">
        <f t="shared" ca="1" si="246"/>
        <v>386.39683720709877</v>
      </c>
      <c r="K538" s="307">
        <f t="shared" ca="1" si="247"/>
        <v>-9.8819089742295336</v>
      </c>
      <c r="L538" s="304">
        <f t="shared" ca="1" si="232"/>
        <v>386.52317903150924</v>
      </c>
      <c r="M538" s="306">
        <f t="shared" ca="1" si="248"/>
        <v>-1.5264378175447537</v>
      </c>
      <c r="N538" s="304">
        <f t="shared" ca="1" si="249"/>
        <v>-87.458444634474787</v>
      </c>
      <c r="P538" s="310">
        <f t="shared" ca="1" si="250"/>
        <v>23</v>
      </c>
      <c r="Q538" s="304">
        <f t="shared" ca="1" si="251"/>
        <v>0</v>
      </c>
      <c r="R538" s="306">
        <f t="shared" ca="1" si="252"/>
        <v>0</v>
      </c>
      <c r="S538" s="307">
        <f t="shared" ca="1" si="253"/>
        <v>5.083000000000002</v>
      </c>
      <c r="T538" s="304">
        <f t="shared" ca="1" si="233"/>
        <v>49.86423000000002</v>
      </c>
      <c r="U538" s="311">
        <f t="shared" ca="1" si="234"/>
        <v>0</v>
      </c>
      <c r="V538" s="306">
        <f t="shared" ca="1" si="235"/>
        <v>1.2262111322642826</v>
      </c>
      <c r="W538" s="304">
        <f t="shared" ca="1" si="236"/>
        <v>43.628756025440111</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1.2171096484678081</v>
      </c>
      <c r="AH538" s="304">
        <f t="shared" ca="1" si="260"/>
        <v>-8.5832403008442242</v>
      </c>
    </row>
    <row r="539" spans="1:34" x14ac:dyDescent="0.2">
      <c r="A539" s="347">
        <f t="shared" ca="1" si="238"/>
        <v>1E-4</v>
      </c>
      <c r="B539" s="304">
        <f t="shared" ca="1" si="239"/>
        <v>34.314800000000687</v>
      </c>
      <c r="D539" s="306">
        <f t="shared" ca="1" si="240"/>
        <v>-0.38061616440716561</v>
      </c>
      <c r="E539" s="307">
        <f t="shared" ca="1" si="241"/>
        <v>-1.2351742266497805</v>
      </c>
      <c r="F539" s="304">
        <f t="shared" ca="1" si="242"/>
        <v>1.2924875375754716</v>
      </c>
      <c r="G539" s="306">
        <f t="shared" ca="1" si="243"/>
        <v>4.7734580866376168</v>
      </c>
      <c r="H539" s="307">
        <f t="shared" ca="1" si="244"/>
        <v>-107.54126766402227</v>
      </c>
      <c r="I539" s="304">
        <f t="shared" ca="1" si="245"/>
        <v>107.64715580492486</v>
      </c>
      <c r="J539" s="306">
        <f t="shared" ca="1" si="246"/>
        <v>386.39683720709877</v>
      </c>
      <c r="K539" s="307">
        <f t="shared" ca="1" si="247"/>
        <v>-9.8926630948200653</v>
      </c>
      <c r="L539" s="304">
        <f t="shared" ca="1" si="232"/>
        <v>386.52345412245916</v>
      </c>
      <c r="M539" s="306">
        <f t="shared" ca="1" si="248"/>
        <v>-1.5264382216560175</v>
      </c>
      <c r="N539" s="304">
        <f t="shared" ca="1" si="249"/>
        <v>-87.458467788344663</v>
      </c>
      <c r="P539" s="310">
        <f t="shared" ca="1" si="250"/>
        <v>23</v>
      </c>
      <c r="Q539" s="304">
        <f t="shared" ca="1" si="251"/>
        <v>0</v>
      </c>
      <c r="R539" s="306">
        <f t="shared" ca="1" si="252"/>
        <v>0</v>
      </c>
      <c r="S539" s="307">
        <f t="shared" ca="1" si="253"/>
        <v>5.083000000000002</v>
      </c>
      <c r="T539" s="304">
        <f t="shared" ca="1" si="233"/>
        <v>49.86423000000002</v>
      </c>
      <c r="U539" s="311">
        <f t="shared" ca="1" si="234"/>
        <v>0</v>
      </c>
      <c r="V539" s="306">
        <f t="shared" ca="1" si="235"/>
        <v>1.2262124509475527</v>
      </c>
      <c r="W539" s="304">
        <f t="shared" ca="1" si="236"/>
        <v>43.628901599809858</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1.2170811844359513</v>
      </c>
      <c r="AH539" s="304">
        <f t="shared" ca="1" si="260"/>
        <v>-8.5832689406728502</v>
      </c>
    </row>
    <row r="540" spans="1:34" x14ac:dyDescent="0.2">
      <c r="A540" s="347">
        <f t="shared" ca="1" si="238"/>
        <v>1E-4</v>
      </c>
      <c r="B540" s="304">
        <f t="shared" ca="1" si="239"/>
        <v>34.314900000000691</v>
      </c>
      <c r="D540" s="306">
        <f t="shared" ca="1" si="240"/>
        <v>-0.38061396919901308</v>
      </c>
      <c r="E540" s="307">
        <f t="shared" ca="1" si="241"/>
        <v>-1.2351454615517437</v>
      </c>
      <c r="F540" s="304">
        <f t="shared" ca="1" si="242"/>
        <v>1.292459401583391</v>
      </c>
      <c r="G540" s="306">
        <f t="shared" ca="1" si="243"/>
        <v>4.7734200252406973</v>
      </c>
      <c r="H540" s="307">
        <f t="shared" ca="1" si="244"/>
        <v>-107.54139117856843</v>
      </c>
      <c r="I540" s="304">
        <f t="shared" ca="1" si="245"/>
        <v>107.64727751020573</v>
      </c>
      <c r="J540" s="306">
        <f t="shared" ca="1" si="246"/>
        <v>386.39683720709877</v>
      </c>
      <c r="K540" s="307">
        <f t="shared" ca="1" si="247"/>
        <v>-9.9034172277621941</v>
      </c>
      <c r="L540" s="304">
        <f t="shared" ca="1" si="232"/>
        <v>386.5237295127381</v>
      </c>
      <c r="M540" s="306">
        <f t="shared" ca="1" si="248"/>
        <v>-1.5264386257631453</v>
      </c>
      <c r="N540" s="304">
        <f t="shared" ca="1" si="249"/>
        <v>-87.458490941977558</v>
      </c>
      <c r="P540" s="310">
        <f t="shared" ca="1" si="250"/>
        <v>23</v>
      </c>
      <c r="Q540" s="304">
        <f t="shared" ca="1" si="251"/>
        <v>0</v>
      </c>
      <c r="R540" s="306">
        <f t="shared" ca="1" si="252"/>
        <v>0</v>
      </c>
      <c r="S540" s="307">
        <f t="shared" ca="1" si="253"/>
        <v>5.083000000000002</v>
      </c>
      <c r="T540" s="304">
        <f t="shared" ca="1" si="233"/>
        <v>49.86423000000002</v>
      </c>
      <c r="U540" s="311">
        <f t="shared" ca="1" si="234"/>
        <v>0</v>
      </c>
      <c r="V540" s="306">
        <f t="shared" ca="1" si="235"/>
        <v>1.2262137696337558</v>
      </c>
      <c r="W540" s="304">
        <f t="shared" ca="1" si="236"/>
        <v>43.629047172300439</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1.2170527207703934</v>
      </c>
      <c r="AH540" s="304">
        <f t="shared" ca="1" si="260"/>
        <v>-8.5832975801317808</v>
      </c>
    </row>
    <row r="541" spans="1:34" x14ac:dyDescent="0.2">
      <c r="A541" s="347">
        <f t="shared" ca="1" si="238"/>
        <v>1E-4</v>
      </c>
      <c r="B541" s="304">
        <f t="shared" ca="1" si="239"/>
        <v>34.315000000000694</v>
      </c>
      <c r="D541" s="306">
        <f t="shared" ca="1" si="240"/>
        <v>-0.38061177398674667</v>
      </c>
      <c r="E541" s="307">
        <f t="shared" ca="1" si="241"/>
        <v>-1.2351166968249885</v>
      </c>
      <c r="F541" s="304">
        <f t="shared" ca="1" si="242"/>
        <v>1.2924312659763415</v>
      </c>
      <c r="G541" s="306">
        <f t="shared" ca="1" si="243"/>
        <v>4.7733819640632991</v>
      </c>
      <c r="H541" s="307">
        <f t="shared" ca="1" si="244"/>
        <v>-107.54151469023812</v>
      </c>
      <c r="I541" s="304">
        <f t="shared" ca="1" si="245"/>
        <v>107.64739921264028</v>
      </c>
      <c r="J541" s="306">
        <f t="shared" ca="1" si="246"/>
        <v>386.39683720709877</v>
      </c>
      <c r="K541" s="307">
        <f t="shared" ca="1" si="247"/>
        <v>-9.914171373055634</v>
      </c>
      <c r="L541" s="304">
        <f t="shared" ca="1" si="232"/>
        <v>386.52400520234636</v>
      </c>
      <c r="M541" s="306">
        <f t="shared" ca="1" si="248"/>
        <v>-1.526439029866137</v>
      </c>
      <c r="N541" s="304">
        <f t="shared" ca="1" si="249"/>
        <v>-87.458514095373474</v>
      </c>
      <c r="P541" s="310">
        <f t="shared" ca="1" si="250"/>
        <v>23</v>
      </c>
      <c r="Q541" s="304">
        <f t="shared" ca="1" si="251"/>
        <v>0</v>
      </c>
      <c r="R541" s="306">
        <f t="shared" ca="1" si="252"/>
        <v>0</v>
      </c>
      <c r="S541" s="307">
        <f t="shared" ca="1" si="253"/>
        <v>5.083000000000002</v>
      </c>
      <c r="T541" s="304">
        <f t="shared" ca="1" si="233"/>
        <v>49.86423000000002</v>
      </c>
      <c r="U541" s="311">
        <f t="shared" ca="1" si="234"/>
        <v>0</v>
      </c>
      <c r="V541" s="306">
        <f t="shared" ca="1" si="235"/>
        <v>1.2262150883228928</v>
      </c>
      <c r="W541" s="304">
        <f t="shared" ca="1" si="236"/>
        <v>43.62919274291194</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1.2170242574711274</v>
      </c>
      <c r="AH541" s="304">
        <f t="shared" ca="1" si="260"/>
        <v>-8.583326219221016</v>
      </c>
    </row>
    <row r="542" spans="1:34" x14ac:dyDescent="0.2">
      <c r="A542" s="347">
        <f t="shared" ca="1" si="238"/>
        <v>1E-4</v>
      </c>
      <c r="B542" s="304">
        <f t="shared" ca="1" si="239"/>
        <v>34.315100000000697</v>
      </c>
      <c r="D542" s="306">
        <f t="shared" ca="1" si="240"/>
        <v>-0.38060957877036783</v>
      </c>
      <c r="E542" s="307">
        <f t="shared" ca="1" si="241"/>
        <v>-1.2350879324694972</v>
      </c>
      <c r="F542" s="304">
        <f t="shared" ca="1" si="242"/>
        <v>1.2924031307543069</v>
      </c>
      <c r="G542" s="306">
        <f t="shared" ca="1" si="243"/>
        <v>4.7733439031054221</v>
      </c>
      <c r="H542" s="307">
        <f t="shared" ca="1" si="244"/>
        <v>-107.54163819903137</v>
      </c>
      <c r="I542" s="304">
        <f t="shared" ca="1" si="245"/>
        <v>107.64752091222852</v>
      </c>
      <c r="J542" s="306">
        <f t="shared" ca="1" si="246"/>
        <v>386.39683720709877</v>
      </c>
      <c r="K542" s="307">
        <f t="shared" ca="1" si="247"/>
        <v>-9.9249255307000972</v>
      </c>
      <c r="L542" s="304">
        <f t="shared" ca="1" si="232"/>
        <v>386.52428119128444</v>
      </c>
      <c r="M542" s="306">
        <f t="shared" ca="1" si="248"/>
        <v>-1.5264394339649929</v>
      </c>
      <c r="N542" s="304">
        <f t="shared" ca="1" si="249"/>
        <v>-87.458537248532423</v>
      </c>
      <c r="P542" s="310">
        <f t="shared" ca="1" si="250"/>
        <v>23</v>
      </c>
      <c r="Q542" s="304">
        <f t="shared" ca="1" si="251"/>
        <v>0</v>
      </c>
      <c r="R542" s="306">
        <f t="shared" ca="1" si="252"/>
        <v>0</v>
      </c>
      <c r="S542" s="307">
        <f t="shared" ca="1" si="253"/>
        <v>5.083000000000002</v>
      </c>
      <c r="T542" s="304">
        <f t="shared" ca="1" si="233"/>
        <v>49.86423000000002</v>
      </c>
      <c r="U542" s="311">
        <f t="shared" ca="1" si="234"/>
        <v>0</v>
      </c>
      <c r="V542" s="306">
        <f t="shared" ca="1" si="235"/>
        <v>1.2262164070149628</v>
      </c>
      <c r="W542" s="304">
        <f t="shared" ca="1" si="236"/>
        <v>43.62933831164429</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1.2169957945381444</v>
      </c>
      <c r="AH542" s="304">
        <f t="shared" ca="1" si="260"/>
        <v>-8.5833548579405718</v>
      </c>
    </row>
    <row r="543" spans="1:34" x14ac:dyDescent="0.2">
      <c r="A543" s="347">
        <f t="shared" ca="1" si="238"/>
        <v>1E-4</v>
      </c>
      <c r="B543" s="304">
        <f t="shared" ca="1" si="239"/>
        <v>34.315200000000701</v>
      </c>
      <c r="D543" s="306">
        <f t="shared" ca="1" si="240"/>
        <v>-0.38060738354987478</v>
      </c>
      <c r="E543" s="307">
        <f t="shared" ca="1" si="241"/>
        <v>-1.2350591684852823</v>
      </c>
      <c r="F543" s="304">
        <f t="shared" ca="1" si="242"/>
        <v>1.292374995917299</v>
      </c>
      <c r="G543" s="306">
        <f t="shared" ca="1" si="243"/>
        <v>4.7733058423670673</v>
      </c>
      <c r="H543" s="307">
        <f t="shared" ca="1" si="244"/>
        <v>-107.54176170494821</v>
      </c>
      <c r="I543" s="304">
        <f t="shared" ca="1" si="245"/>
        <v>107.6476426089705</v>
      </c>
      <c r="J543" s="306">
        <f t="shared" ca="1" si="246"/>
        <v>386.39683720709877</v>
      </c>
      <c r="K543" s="307">
        <f t="shared" ca="1" si="247"/>
        <v>-9.9356797006952959</v>
      </c>
      <c r="L543" s="304">
        <f t="shared" ca="1" si="232"/>
        <v>386.52455747955264</v>
      </c>
      <c r="M543" s="306">
        <f t="shared" ca="1" si="248"/>
        <v>-1.5264398380597133</v>
      </c>
      <c r="N543" s="304">
        <f t="shared" ca="1" si="249"/>
        <v>-87.45856040145442</v>
      </c>
      <c r="P543" s="310">
        <f t="shared" ca="1" si="250"/>
        <v>23</v>
      </c>
      <c r="Q543" s="304">
        <f t="shared" ca="1" si="251"/>
        <v>0</v>
      </c>
      <c r="R543" s="306">
        <f t="shared" ca="1" si="252"/>
        <v>0</v>
      </c>
      <c r="S543" s="307">
        <f t="shared" ca="1" si="253"/>
        <v>5.083000000000002</v>
      </c>
      <c r="T543" s="304">
        <f t="shared" ca="1" si="233"/>
        <v>49.86423000000002</v>
      </c>
      <c r="U543" s="311">
        <f t="shared" ca="1" si="234"/>
        <v>0</v>
      </c>
      <c r="V543" s="306">
        <f t="shared" ca="1" si="235"/>
        <v>1.226217725709966</v>
      </c>
      <c r="W543" s="304">
        <f t="shared" ca="1" si="236"/>
        <v>43.629483878497545</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1.2169673319714551</v>
      </c>
      <c r="AH543" s="304">
        <f t="shared" ca="1" si="260"/>
        <v>-8.5833834962904341</v>
      </c>
    </row>
    <row r="544" spans="1:34" x14ac:dyDescent="0.2">
      <c r="A544" s="347">
        <f t="shared" ca="1" si="238"/>
        <v>1E-4</v>
      </c>
      <c r="B544" s="304">
        <f t="shared" ca="1" si="239"/>
        <v>34.315300000000704</v>
      </c>
      <c r="D544" s="306">
        <f t="shared" ca="1" si="240"/>
        <v>-0.38060518832526685</v>
      </c>
      <c r="E544" s="307">
        <f t="shared" ca="1" si="241"/>
        <v>-1.2350304048723366</v>
      </c>
      <c r="F544" s="304">
        <f t="shared" ca="1" si="242"/>
        <v>1.2923468614653109</v>
      </c>
      <c r="G544" s="306">
        <f t="shared" ca="1" si="243"/>
        <v>4.7732677818482347</v>
      </c>
      <c r="H544" s="307">
        <f t="shared" ca="1" si="244"/>
        <v>-107.5418852079887</v>
      </c>
      <c r="I544" s="304">
        <f t="shared" ca="1" si="245"/>
        <v>107.64776430286626</v>
      </c>
      <c r="J544" s="306">
        <f t="shared" ca="1" si="246"/>
        <v>386.39683720709877</v>
      </c>
      <c r="K544" s="307">
        <f t="shared" ca="1" si="247"/>
        <v>-9.9464338830409424</v>
      </c>
      <c r="L544" s="304">
        <f t="shared" ca="1" si="232"/>
        <v>386.52483406715135</v>
      </c>
      <c r="M544" s="306">
        <f t="shared" ca="1" si="248"/>
        <v>-1.5264402421502976</v>
      </c>
      <c r="N544" s="304">
        <f t="shared" ca="1" si="249"/>
        <v>-87.458583554139437</v>
      </c>
      <c r="P544" s="310">
        <f t="shared" ca="1" si="250"/>
        <v>23</v>
      </c>
      <c r="Q544" s="304">
        <f t="shared" ca="1" si="251"/>
        <v>0</v>
      </c>
      <c r="R544" s="306">
        <f t="shared" ca="1" si="252"/>
        <v>0</v>
      </c>
      <c r="S544" s="307">
        <f t="shared" ca="1" si="253"/>
        <v>5.083000000000002</v>
      </c>
      <c r="T544" s="304">
        <f t="shared" ca="1" si="233"/>
        <v>49.86423000000002</v>
      </c>
      <c r="U544" s="311">
        <f t="shared" ca="1" si="234"/>
        <v>0</v>
      </c>
      <c r="V544" s="306">
        <f t="shared" ca="1" si="235"/>
        <v>1.2262190444079026</v>
      </c>
      <c r="W544" s="304">
        <f t="shared" ca="1" si="236"/>
        <v>43.629629443471721</v>
      </c>
      <c r="Y544" s="314" t="str">
        <f t="shared" ca="1" si="254"/>
        <v/>
      </c>
      <c r="Z544" s="315" t="str">
        <f t="shared" ca="1" si="255"/>
        <v/>
      </c>
      <c r="AA544" s="316" t="str">
        <f t="shared" ca="1" si="256"/>
        <v/>
      </c>
      <c r="AC544" s="310" t="e">
        <f t="shared" ca="1" si="257"/>
        <v>#N/A</v>
      </c>
      <c r="AD544" s="323" t="e">
        <f t="shared" ca="1" si="258"/>
        <v>#N/A</v>
      </c>
      <c r="AE544" s="324" t="e">
        <f t="shared" ca="1" si="237"/>
        <v>#N/A</v>
      </c>
      <c r="AG544" s="306">
        <f t="shared" ca="1" si="259"/>
        <v>1.216938869771047</v>
      </c>
      <c r="AH544" s="304">
        <f t="shared" ca="1" si="260"/>
        <v>-8.5834121342706133</v>
      </c>
    </row>
    <row r="545" spans="1:34" x14ac:dyDescent="0.2">
      <c r="A545" s="347">
        <f t="shared" ca="1" si="238"/>
        <v>1E-4</v>
      </c>
      <c r="B545" s="304">
        <f t="shared" ca="1" si="239"/>
        <v>34.315400000000707</v>
      </c>
      <c r="D545" s="306">
        <f t="shared" ca="1" si="240"/>
        <v>-0.38060299309654905</v>
      </c>
      <c r="E545" s="307">
        <f t="shared" ca="1" si="241"/>
        <v>-1.2350016416306513</v>
      </c>
      <c r="F545" s="304">
        <f t="shared" ca="1" si="242"/>
        <v>1.2923187273983363</v>
      </c>
      <c r="G545" s="306">
        <f t="shared" ca="1" si="243"/>
        <v>4.7732297215489252</v>
      </c>
      <c r="H545" s="307">
        <f t="shared" ca="1" si="244"/>
        <v>-107.54200870815286</v>
      </c>
      <c r="I545" s="304">
        <f t="shared" ca="1" si="245"/>
        <v>107.64788599391585</v>
      </c>
      <c r="J545" s="306">
        <f t="shared" ca="1" si="246"/>
        <v>386.39683720709877</v>
      </c>
      <c r="K545" s="307">
        <f t="shared" ca="1" si="247"/>
        <v>-9.957188077736749</v>
      </c>
      <c r="L545" s="304">
        <f t="shared" ca="1" si="232"/>
        <v>386.52511095408096</v>
      </c>
      <c r="M545" s="306">
        <f t="shared" ca="1" si="248"/>
        <v>-1.5264406462367466</v>
      </c>
      <c r="N545" s="304">
        <f t="shared" ca="1" si="249"/>
        <v>-87.458606706587531</v>
      </c>
      <c r="P545" s="310">
        <f t="shared" ca="1" si="250"/>
        <v>23</v>
      </c>
      <c r="Q545" s="304">
        <f t="shared" ca="1" si="251"/>
        <v>0</v>
      </c>
      <c r="R545" s="306">
        <f t="shared" ca="1" si="252"/>
        <v>0</v>
      </c>
      <c r="S545" s="307">
        <f t="shared" ca="1" si="253"/>
        <v>5.083000000000002</v>
      </c>
      <c r="T545" s="304">
        <f t="shared" ca="1" si="233"/>
        <v>49.86423000000002</v>
      </c>
      <c r="U545" s="311">
        <f t="shared" ca="1" si="234"/>
        <v>0</v>
      </c>
      <c r="V545" s="306">
        <f t="shared" ca="1" si="235"/>
        <v>1.2262203631087727</v>
      </c>
      <c r="W545" s="304">
        <f t="shared" ca="1" si="236"/>
        <v>43.629775006566845</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1.2169104079369202</v>
      </c>
      <c r="AH545" s="304">
        <f t="shared" ca="1" si="260"/>
        <v>-8.583440771881115</v>
      </c>
    </row>
    <row r="546" spans="1:34" x14ac:dyDescent="0.2">
      <c r="A546" s="347">
        <f t="shared" ca="1" si="238"/>
        <v>1E-4</v>
      </c>
      <c r="B546" s="304">
        <f t="shared" ca="1" si="239"/>
        <v>34.315500000000711</v>
      </c>
      <c r="D546" s="306">
        <f t="shared" ca="1" si="240"/>
        <v>-0.38060079786371637</v>
      </c>
      <c r="E546" s="307">
        <f t="shared" ca="1" si="241"/>
        <v>-1.2349728787602281</v>
      </c>
      <c r="F546" s="304">
        <f t="shared" ca="1" si="242"/>
        <v>1.2922905937163756</v>
      </c>
      <c r="G546" s="306">
        <f t="shared" ca="1" si="243"/>
        <v>4.7731916614691388</v>
      </c>
      <c r="H546" s="307">
        <f t="shared" ca="1" si="244"/>
        <v>-107.54213220544074</v>
      </c>
      <c r="I546" s="304">
        <f t="shared" ca="1" si="245"/>
        <v>107.64800768211927</v>
      </c>
      <c r="J546" s="306">
        <f t="shared" ca="1" si="246"/>
        <v>386.39683720709877</v>
      </c>
      <c r="K546" s="307">
        <f t="shared" ca="1" si="247"/>
        <v>-9.9679422847824295</v>
      </c>
      <c r="L546" s="304">
        <f t="shared" ca="1" si="232"/>
        <v>386.52538814034187</v>
      </c>
      <c r="M546" s="306">
        <f t="shared" ca="1" si="248"/>
        <v>-1.5264410503190597</v>
      </c>
      <c r="N546" s="304">
        <f t="shared" ca="1" si="249"/>
        <v>-87.458629858798645</v>
      </c>
      <c r="P546" s="310">
        <f t="shared" ca="1" si="250"/>
        <v>23</v>
      </c>
      <c r="Q546" s="304">
        <f t="shared" ca="1" si="251"/>
        <v>0</v>
      </c>
      <c r="R546" s="306">
        <f t="shared" ca="1" si="252"/>
        <v>0</v>
      </c>
      <c r="S546" s="307">
        <f t="shared" ca="1" si="253"/>
        <v>5.083000000000002</v>
      </c>
      <c r="T546" s="304">
        <f t="shared" ca="1" si="233"/>
        <v>49.86423000000002</v>
      </c>
      <c r="U546" s="311">
        <f t="shared" ca="1" si="234"/>
        <v>0</v>
      </c>
      <c r="V546" s="306">
        <f t="shared" ca="1" si="235"/>
        <v>1.226221681812576</v>
      </c>
      <c r="W546" s="304">
        <f t="shared" ca="1" si="236"/>
        <v>43.629920567782897</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1.2168819464690692</v>
      </c>
      <c r="AH546" s="304">
        <f t="shared" ca="1" si="260"/>
        <v>-8.5834694091219408</v>
      </c>
    </row>
    <row r="547" spans="1:34" x14ac:dyDescent="0.2">
      <c r="A547" s="347">
        <f t="shared" ca="1" si="238"/>
        <v>1E-4</v>
      </c>
      <c r="B547" s="304">
        <f t="shared" ca="1" si="239"/>
        <v>34.315600000000714</v>
      </c>
      <c r="D547" s="306">
        <f t="shared" ca="1" si="240"/>
        <v>-0.38059860262677353</v>
      </c>
      <c r="E547" s="307">
        <f t="shared" ca="1" si="241"/>
        <v>-1.2349441162610635</v>
      </c>
      <c r="F547" s="304">
        <f t="shared" ca="1" si="242"/>
        <v>1.2922624604194273</v>
      </c>
      <c r="G547" s="306">
        <f t="shared" ca="1" si="243"/>
        <v>4.7731536016088763</v>
      </c>
      <c r="H547" s="307">
        <f t="shared" ca="1" si="244"/>
        <v>-107.54225569985236</v>
      </c>
      <c r="I547" s="304">
        <f t="shared" ca="1" si="245"/>
        <v>107.6481293674766</v>
      </c>
      <c r="J547" s="306">
        <f t="shared" ca="1" si="246"/>
        <v>386.39683720709877</v>
      </c>
      <c r="K547" s="307">
        <f t="shared" ca="1" si="247"/>
        <v>-9.9786965041776945</v>
      </c>
      <c r="L547" s="304">
        <f t="shared" ca="1" si="232"/>
        <v>386.52566562593438</v>
      </c>
      <c r="M547" s="306">
        <f t="shared" ca="1" si="248"/>
        <v>-1.5264414543972373</v>
      </c>
      <c r="N547" s="304">
        <f t="shared" ca="1" si="249"/>
        <v>-87.458653010772821</v>
      </c>
      <c r="P547" s="310">
        <f t="shared" ca="1" si="250"/>
        <v>23</v>
      </c>
      <c r="Q547" s="304">
        <f t="shared" ca="1" si="251"/>
        <v>0</v>
      </c>
      <c r="R547" s="306">
        <f t="shared" ca="1" si="252"/>
        <v>0</v>
      </c>
      <c r="S547" s="307">
        <f t="shared" ca="1" si="253"/>
        <v>5.083000000000002</v>
      </c>
      <c r="T547" s="304">
        <f t="shared" ca="1" si="233"/>
        <v>49.86423000000002</v>
      </c>
      <c r="U547" s="311">
        <f t="shared" ca="1" si="234"/>
        <v>0</v>
      </c>
      <c r="V547" s="306">
        <f t="shared" ca="1" si="235"/>
        <v>1.2262230005193124</v>
      </c>
      <c r="W547" s="304">
        <f t="shared" ca="1" si="236"/>
        <v>43.630066127119925</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1.2168534853674942</v>
      </c>
      <c r="AH547" s="304">
        <f t="shared" ca="1" si="260"/>
        <v>-8.5834980459930907</v>
      </c>
    </row>
    <row r="548" spans="1:34" x14ac:dyDescent="0.2">
      <c r="A548" s="347">
        <f t="shared" ca="1" si="238"/>
        <v>1E-4</v>
      </c>
      <c r="B548" s="304">
        <f t="shared" ca="1" si="239"/>
        <v>34.315700000000717</v>
      </c>
      <c r="D548" s="306">
        <f t="shared" ca="1" si="240"/>
        <v>-0.38059640738571976</v>
      </c>
      <c r="E548" s="307">
        <f t="shared" ca="1" si="241"/>
        <v>-1.2349153541331539</v>
      </c>
      <c r="F548" s="304">
        <f t="shared" ca="1" si="242"/>
        <v>1.2922343275074879</v>
      </c>
      <c r="G548" s="306">
        <f t="shared" ca="1" si="243"/>
        <v>4.7731155419681377</v>
      </c>
      <c r="H548" s="307">
        <f t="shared" ca="1" si="244"/>
        <v>-107.54237919138778</v>
      </c>
      <c r="I548" s="304">
        <f t="shared" ca="1" si="245"/>
        <v>107.64825104998786</v>
      </c>
      <c r="J548" s="306">
        <f t="shared" ca="1" si="246"/>
        <v>386.39683720709877</v>
      </c>
      <c r="K548" s="307">
        <f t="shared" ca="1" si="247"/>
        <v>-9.9894507359222562</v>
      </c>
      <c r="L548" s="304">
        <f t="shared" ca="1" si="232"/>
        <v>386.52594341085904</v>
      </c>
      <c r="M548" s="306">
        <f t="shared" ca="1" si="248"/>
        <v>-1.5264418584712793</v>
      </c>
      <c r="N548" s="304">
        <f t="shared" ca="1" si="249"/>
        <v>-87.458676162510031</v>
      </c>
      <c r="P548" s="310">
        <f t="shared" ca="1" si="250"/>
        <v>23</v>
      </c>
      <c r="Q548" s="304">
        <f t="shared" ca="1" si="251"/>
        <v>0</v>
      </c>
      <c r="R548" s="306">
        <f t="shared" ca="1" si="252"/>
        <v>0</v>
      </c>
      <c r="S548" s="307">
        <f t="shared" ca="1" si="253"/>
        <v>5.083000000000002</v>
      </c>
      <c r="T548" s="304">
        <f t="shared" ca="1" si="233"/>
        <v>49.86423000000002</v>
      </c>
      <c r="U548" s="311">
        <f t="shared" ca="1" si="234"/>
        <v>0</v>
      </c>
      <c r="V548" s="306">
        <f t="shared" ca="1" si="235"/>
        <v>1.2262243192289819</v>
      </c>
      <c r="W548" s="304">
        <f t="shared" ca="1" si="236"/>
        <v>43.63021168457793</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1.2168250246321879</v>
      </c>
      <c r="AH548" s="304">
        <f t="shared" ca="1" si="260"/>
        <v>-8.583526682494572</v>
      </c>
    </row>
    <row r="549" spans="1:34" x14ac:dyDescent="0.2">
      <c r="A549" s="347">
        <f t="shared" ca="1" si="238"/>
        <v>1E-4</v>
      </c>
      <c r="B549" s="304">
        <f t="shared" ca="1" si="239"/>
        <v>34.315800000000721</v>
      </c>
      <c r="D549" s="306">
        <f t="shared" ca="1" si="240"/>
        <v>-0.38059421214055578</v>
      </c>
      <c r="E549" s="307">
        <f t="shared" ca="1" si="241"/>
        <v>-1.2348865923764958</v>
      </c>
      <c r="F549" s="304">
        <f t="shared" ca="1" si="242"/>
        <v>1.292206194980555</v>
      </c>
      <c r="G549" s="306">
        <f t="shared" ca="1" si="243"/>
        <v>4.773077482546924</v>
      </c>
      <c r="H549" s="307">
        <f t="shared" ca="1" si="244"/>
        <v>-107.54250268004702</v>
      </c>
      <c r="I549" s="304">
        <f t="shared" ca="1" si="245"/>
        <v>107.64837272965309</v>
      </c>
      <c r="J549" s="306">
        <f t="shared" ca="1" si="246"/>
        <v>386.39683720709877</v>
      </c>
      <c r="K549" s="307">
        <f t="shared" ca="1" si="247"/>
        <v>-10.000204980015829</v>
      </c>
      <c r="L549" s="304">
        <f t="shared" ca="1" si="232"/>
        <v>386.52622149511603</v>
      </c>
      <c r="M549" s="306">
        <f t="shared" ca="1" si="248"/>
        <v>-1.526442262541186</v>
      </c>
      <c r="N549" s="304">
        <f t="shared" ca="1" si="249"/>
        <v>-87.458699314010317</v>
      </c>
      <c r="P549" s="310">
        <f t="shared" ca="1" si="250"/>
        <v>23</v>
      </c>
      <c r="Q549" s="304">
        <f t="shared" ca="1" si="251"/>
        <v>0</v>
      </c>
      <c r="R549" s="306">
        <f t="shared" ca="1" si="252"/>
        <v>0</v>
      </c>
      <c r="S549" s="307">
        <f t="shared" ca="1" si="253"/>
        <v>5.083000000000002</v>
      </c>
      <c r="T549" s="304">
        <f t="shared" ca="1" si="233"/>
        <v>49.86423000000002</v>
      </c>
      <c r="U549" s="311">
        <f t="shared" ca="1" si="234"/>
        <v>0</v>
      </c>
      <c r="V549" s="306">
        <f t="shared" ca="1" si="235"/>
        <v>1.2262256379415846</v>
      </c>
      <c r="W549" s="304">
        <f t="shared" ca="1" si="236"/>
        <v>43.630357240156933</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1.216796564263154</v>
      </c>
      <c r="AH549" s="304">
        <f t="shared" ca="1" si="260"/>
        <v>-8.5835553186263844</v>
      </c>
    </row>
    <row r="550" spans="1:34" x14ac:dyDescent="0.2">
      <c r="A550" s="347">
        <f t="shared" ca="1" si="238"/>
        <v>1E-4</v>
      </c>
      <c r="B550" s="304">
        <f t="shared" ca="1" si="239"/>
        <v>34.315900000000724</v>
      </c>
      <c r="D550" s="306">
        <f t="shared" ca="1" si="240"/>
        <v>-0.3805920168912808</v>
      </c>
      <c r="E550" s="307">
        <f t="shared" ca="1" si="241"/>
        <v>-1.2348578309910856</v>
      </c>
      <c r="F550" s="304">
        <f t="shared" ca="1" si="242"/>
        <v>1.292178062838625</v>
      </c>
      <c r="G550" s="306">
        <f t="shared" ca="1" si="243"/>
        <v>4.7730394233452351</v>
      </c>
      <c r="H550" s="307">
        <f t="shared" ca="1" si="244"/>
        <v>-107.54262616583011</v>
      </c>
      <c r="I550" s="304">
        <f t="shared" ca="1" si="245"/>
        <v>107.64849440647228</v>
      </c>
      <c r="J550" s="306">
        <f t="shared" ca="1" si="246"/>
        <v>386.39683720709877</v>
      </c>
      <c r="K550" s="307">
        <f t="shared" ca="1" si="247"/>
        <v>-10.010959236458122</v>
      </c>
      <c r="L550" s="304">
        <f t="shared" ca="1" si="232"/>
        <v>386.52649987870586</v>
      </c>
      <c r="M550" s="306">
        <f t="shared" ca="1" si="248"/>
        <v>-1.5264426666069573</v>
      </c>
      <c r="N550" s="304">
        <f t="shared" ca="1" si="249"/>
        <v>-87.458722465273652</v>
      </c>
      <c r="P550" s="310">
        <f t="shared" ca="1" si="250"/>
        <v>23</v>
      </c>
      <c r="Q550" s="304">
        <f t="shared" ca="1" si="251"/>
        <v>0</v>
      </c>
      <c r="R550" s="306">
        <f t="shared" ca="1" si="252"/>
        <v>0</v>
      </c>
      <c r="S550" s="307">
        <f t="shared" ca="1" si="253"/>
        <v>5.083000000000002</v>
      </c>
      <c r="T550" s="304">
        <f t="shared" ca="1" si="233"/>
        <v>49.86423000000002</v>
      </c>
      <c r="U550" s="311">
        <f t="shared" ca="1" si="234"/>
        <v>0</v>
      </c>
      <c r="V550" s="306">
        <f t="shared" ca="1" si="235"/>
        <v>1.22622695665712</v>
      </c>
      <c r="W550" s="304">
        <f t="shared" ca="1" si="236"/>
        <v>43.630502793856891</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1.2167681042603817</v>
      </c>
      <c r="AH550" s="304">
        <f t="shared" ca="1" si="260"/>
        <v>-8.5835839543885335</v>
      </c>
    </row>
    <row r="551" spans="1:34" x14ac:dyDescent="0.2">
      <c r="A551" s="347">
        <f t="shared" ca="1" si="238"/>
        <v>1E-4</v>
      </c>
      <c r="B551" s="304">
        <f t="shared" ca="1" si="239"/>
        <v>34.316000000000727</v>
      </c>
      <c r="D551" s="306">
        <f t="shared" ca="1" si="240"/>
        <v>-0.38058982163789518</v>
      </c>
      <c r="E551" s="307">
        <f t="shared" ca="1" si="241"/>
        <v>-1.2348290699769322</v>
      </c>
      <c r="F551" s="304">
        <f t="shared" ca="1" si="242"/>
        <v>1.2921499310817071</v>
      </c>
      <c r="G551" s="306">
        <f t="shared" ca="1" si="243"/>
        <v>4.7730013643630711</v>
      </c>
      <c r="H551" s="307">
        <f t="shared" ca="1" si="244"/>
        <v>-107.54274964873711</v>
      </c>
      <c r="I551" s="304">
        <f t="shared" ca="1" si="245"/>
        <v>107.64861608044554</v>
      </c>
      <c r="J551" s="306">
        <f t="shared" ca="1" si="246"/>
        <v>386.39683720709877</v>
      </c>
      <c r="K551" s="307">
        <f t="shared" ca="1" si="247"/>
        <v>-10.021713505248851</v>
      </c>
      <c r="L551" s="304">
        <f t="shared" ca="1" si="232"/>
        <v>386.52677856162887</v>
      </c>
      <c r="M551" s="306">
        <f t="shared" ca="1" si="248"/>
        <v>-1.5264430706685932</v>
      </c>
      <c r="N551" s="304">
        <f t="shared" ca="1" si="249"/>
        <v>-87.45874561630005</v>
      </c>
      <c r="P551" s="310">
        <f t="shared" ca="1" si="250"/>
        <v>23</v>
      </c>
      <c r="Q551" s="304">
        <f t="shared" ca="1" si="251"/>
        <v>0</v>
      </c>
      <c r="R551" s="306">
        <f t="shared" ca="1" si="252"/>
        <v>0</v>
      </c>
      <c r="S551" s="307">
        <f t="shared" ca="1" si="253"/>
        <v>5.083000000000002</v>
      </c>
      <c r="T551" s="304">
        <f t="shared" ca="1" si="233"/>
        <v>49.86423000000002</v>
      </c>
      <c r="U551" s="311">
        <f t="shared" ca="1" si="234"/>
        <v>0</v>
      </c>
      <c r="V551" s="306">
        <f t="shared" ca="1" si="235"/>
        <v>1.2262282753755889</v>
      </c>
      <c r="W551" s="304">
        <f t="shared" ca="1" si="236"/>
        <v>43.630648345677898</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1.2167396446238836</v>
      </c>
      <c r="AH551" s="304">
        <f t="shared" ca="1" si="260"/>
        <v>-8.5836125897810103</v>
      </c>
    </row>
    <row r="552" spans="1:34" x14ac:dyDescent="0.2">
      <c r="A552" s="347">
        <f t="shared" ca="1" si="238"/>
        <v>1E-4</v>
      </c>
      <c r="B552" s="304">
        <f t="shared" ca="1" si="239"/>
        <v>34.316100000000731</v>
      </c>
      <c r="D552" s="306">
        <f t="shared" ca="1" si="240"/>
        <v>-0.38058762638040056</v>
      </c>
      <c r="E552" s="307">
        <f t="shared" ca="1" si="241"/>
        <v>-1.2348003093340179</v>
      </c>
      <c r="F552" s="304">
        <f t="shared" ca="1" si="242"/>
        <v>1.2921217997097849</v>
      </c>
      <c r="G552" s="306">
        <f t="shared" ca="1" si="243"/>
        <v>4.7729633056004328</v>
      </c>
      <c r="H552" s="307">
        <f t="shared" ca="1" si="244"/>
        <v>-107.54287312876805</v>
      </c>
      <c r="I552" s="304">
        <f t="shared" ca="1" si="245"/>
        <v>107.64873775157287</v>
      </c>
      <c r="J552" s="306">
        <f t="shared" ca="1" si="246"/>
        <v>386.39683720709877</v>
      </c>
      <c r="K552" s="307">
        <f t="shared" ca="1" si="247"/>
        <v>-10.032467786387727</v>
      </c>
      <c r="L552" s="304">
        <f t="shared" ca="1" si="232"/>
        <v>386.52705754388535</v>
      </c>
      <c r="M552" s="306">
        <f t="shared" ca="1" si="248"/>
        <v>-1.5264434747260938</v>
      </c>
      <c r="N552" s="304">
        <f t="shared" ca="1" si="249"/>
        <v>-87.458768767089524</v>
      </c>
      <c r="P552" s="310">
        <f t="shared" ca="1" si="250"/>
        <v>23</v>
      </c>
      <c r="Q552" s="304">
        <f t="shared" ca="1" si="251"/>
        <v>0</v>
      </c>
      <c r="R552" s="306">
        <f t="shared" ca="1" si="252"/>
        <v>0</v>
      </c>
      <c r="S552" s="307">
        <f t="shared" ca="1" si="253"/>
        <v>5.083000000000002</v>
      </c>
      <c r="T552" s="304">
        <f t="shared" ca="1" si="233"/>
        <v>49.86423000000002</v>
      </c>
      <c r="U552" s="311">
        <f t="shared" ca="1" si="234"/>
        <v>0</v>
      </c>
      <c r="V552" s="306">
        <f t="shared" ca="1" si="235"/>
        <v>1.2262295940969909</v>
      </c>
      <c r="W552" s="304">
        <f t="shared" ca="1" si="236"/>
        <v>43.630793895619959</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1.2167111853536419</v>
      </c>
      <c r="AH552" s="304">
        <f t="shared" ca="1" si="260"/>
        <v>-8.5836412248038325</v>
      </c>
    </row>
    <row r="553" spans="1:34" x14ac:dyDescent="0.2">
      <c r="A553" s="347">
        <f t="shared" ca="1" si="238"/>
        <v>1E-4</v>
      </c>
      <c r="B553" s="304">
        <f t="shared" ca="1" si="239"/>
        <v>34.316200000000734</v>
      </c>
      <c r="D553" s="306">
        <f t="shared" ca="1" si="240"/>
        <v>-0.38058543111879778</v>
      </c>
      <c r="E553" s="307">
        <f t="shared" ca="1" si="241"/>
        <v>-1.2347715490623408</v>
      </c>
      <c r="F553" s="304">
        <f t="shared" ca="1" si="242"/>
        <v>1.2920936687228577</v>
      </c>
      <c r="G553" s="306">
        <f t="shared" ca="1" si="243"/>
        <v>4.7729252470573211</v>
      </c>
      <c r="H553" s="307">
        <f t="shared" ca="1" si="244"/>
        <v>-107.54299660592295</v>
      </c>
      <c r="I553" s="304">
        <f t="shared" ca="1" si="245"/>
        <v>107.64885941985429</v>
      </c>
      <c r="J553" s="306">
        <f t="shared" ca="1" si="246"/>
        <v>386.39683720709877</v>
      </c>
      <c r="K553" s="307">
        <f t="shared" ca="1" si="247"/>
        <v>-10.043222079874461</v>
      </c>
      <c r="L553" s="304">
        <f t="shared" ca="1" si="232"/>
        <v>386.52733682547586</v>
      </c>
      <c r="M553" s="306">
        <f t="shared" ca="1" si="248"/>
        <v>-1.5264438787794592</v>
      </c>
      <c r="N553" s="304">
        <f t="shared" ca="1" si="249"/>
        <v>-87.45879191764206</v>
      </c>
      <c r="P553" s="310">
        <f t="shared" ca="1" si="250"/>
        <v>23</v>
      </c>
      <c r="Q553" s="304">
        <f t="shared" ca="1" si="251"/>
        <v>0</v>
      </c>
      <c r="R553" s="306">
        <f t="shared" ca="1" si="252"/>
        <v>0</v>
      </c>
      <c r="S553" s="307">
        <f t="shared" ca="1" si="253"/>
        <v>5.083000000000002</v>
      </c>
      <c r="T553" s="304">
        <f t="shared" ca="1" si="233"/>
        <v>49.86423000000002</v>
      </c>
      <c r="U553" s="311">
        <f t="shared" ca="1" si="234"/>
        <v>0</v>
      </c>
      <c r="V553" s="306">
        <f t="shared" ca="1" si="235"/>
        <v>1.2262309128213262</v>
      </c>
      <c r="W553" s="304">
        <f t="shared" ca="1" si="236"/>
        <v>43.630939443683054</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1.2166827264496529</v>
      </c>
      <c r="AH553" s="304">
        <f t="shared" ca="1" si="260"/>
        <v>-8.583669859457002</v>
      </c>
    </row>
    <row r="554" spans="1:34" x14ac:dyDescent="0.2">
      <c r="A554" s="347">
        <f t="shared" ca="1" si="238"/>
        <v>1E-4</v>
      </c>
      <c r="B554" s="304">
        <f t="shared" ca="1" si="239"/>
        <v>34.316300000000737</v>
      </c>
      <c r="D554" s="306">
        <f t="shared" ca="1" si="240"/>
        <v>-0.38058323585308557</v>
      </c>
      <c r="E554" s="307">
        <f t="shared" ca="1" si="241"/>
        <v>-1.2347427891619027</v>
      </c>
      <c r="F554" s="304">
        <f t="shared" ca="1" si="242"/>
        <v>1.2920655381209267</v>
      </c>
      <c r="G554" s="306">
        <f t="shared" ca="1" si="243"/>
        <v>4.7728871887337361</v>
      </c>
      <c r="H554" s="307">
        <f t="shared" ca="1" si="244"/>
        <v>-107.54312008020187</v>
      </c>
      <c r="I554" s="304">
        <f t="shared" ca="1" si="245"/>
        <v>107.64898108528988</v>
      </c>
      <c r="J554" s="306">
        <f t="shared" ca="1" si="246"/>
        <v>386.39683720709877</v>
      </c>
      <c r="K554" s="307">
        <f t="shared" ca="1" si="247"/>
        <v>-10.053976385708767</v>
      </c>
      <c r="L554" s="304">
        <f t="shared" ca="1" si="232"/>
        <v>386.52761640640057</v>
      </c>
      <c r="M554" s="306">
        <f t="shared" ca="1" si="248"/>
        <v>-1.5264442828286895</v>
      </c>
      <c r="N554" s="304">
        <f t="shared" ca="1" si="249"/>
        <v>-87.458815067957673</v>
      </c>
      <c r="P554" s="310">
        <f t="shared" ca="1" si="250"/>
        <v>23</v>
      </c>
      <c r="Q554" s="304">
        <f t="shared" ca="1" si="251"/>
        <v>0</v>
      </c>
      <c r="R554" s="306">
        <f t="shared" ca="1" si="252"/>
        <v>0</v>
      </c>
      <c r="S554" s="307">
        <f t="shared" ca="1" si="253"/>
        <v>5.083000000000002</v>
      </c>
      <c r="T554" s="304">
        <f t="shared" ca="1" si="233"/>
        <v>49.86423000000002</v>
      </c>
      <c r="U554" s="311">
        <f t="shared" ca="1" si="234"/>
        <v>0</v>
      </c>
      <c r="V554" s="306">
        <f t="shared" ca="1" si="235"/>
        <v>1.2262322315485938</v>
      </c>
      <c r="W554" s="304">
        <f t="shared" ca="1" si="236"/>
        <v>43.631084989867205</v>
      </c>
      <c r="Y554" s="314" t="str">
        <f t="shared" ca="1" si="254"/>
        <v/>
      </c>
      <c r="Z554" s="315" t="str">
        <f t="shared" ca="1" si="255"/>
        <v/>
      </c>
      <c r="AA554" s="316" t="str">
        <f t="shared" ca="1" si="256"/>
        <v/>
      </c>
      <c r="AC554" s="310" t="e">
        <f t="shared" ca="1" si="257"/>
        <v>#N/A</v>
      </c>
      <c r="AD554" s="323" t="e">
        <f t="shared" ca="1" si="258"/>
        <v>#N/A</v>
      </c>
      <c r="AE554" s="324" t="e">
        <f t="shared" ca="1" si="237"/>
        <v>#N/A</v>
      </c>
      <c r="AG554" s="306">
        <f t="shared" ca="1" si="259"/>
        <v>1.2166542679119239</v>
      </c>
      <c r="AH554" s="304">
        <f t="shared" ca="1" si="260"/>
        <v>-8.5836984937405152</v>
      </c>
    </row>
    <row r="555" spans="1:34" x14ac:dyDescent="0.2">
      <c r="A555" s="347">
        <f t="shared" ca="1" si="238"/>
        <v>1E-4</v>
      </c>
      <c r="B555" s="304">
        <f t="shared" ca="1" si="239"/>
        <v>34.316400000000741</v>
      </c>
      <c r="D555" s="306">
        <f t="shared" ca="1" si="240"/>
        <v>-0.38058104058326497</v>
      </c>
      <c r="E555" s="307">
        <f t="shared" ca="1" si="241"/>
        <v>-1.2347140296327037</v>
      </c>
      <c r="F555" s="304">
        <f t="shared" ca="1" si="242"/>
        <v>1.2920374079039934</v>
      </c>
      <c r="G555" s="306">
        <f t="shared" ca="1" si="243"/>
        <v>4.7728491306296776</v>
      </c>
      <c r="H555" s="307">
        <f t="shared" ca="1" si="244"/>
        <v>-107.54324355160483</v>
      </c>
      <c r="I555" s="304">
        <f t="shared" ca="1" si="245"/>
        <v>107.64910274787962</v>
      </c>
      <c r="J555" s="306">
        <f t="shared" ca="1" si="246"/>
        <v>386.39683720709877</v>
      </c>
      <c r="K555" s="307">
        <f t="shared" ca="1" si="247"/>
        <v>-10.064730703890357</v>
      </c>
      <c r="L555" s="304">
        <f t="shared" ca="1" si="232"/>
        <v>386.52789628666005</v>
      </c>
      <c r="M555" s="306">
        <f t="shared" ca="1" si="248"/>
        <v>-1.5264446868737847</v>
      </c>
      <c r="N555" s="304">
        <f t="shared" ca="1" si="249"/>
        <v>-87.458838218036348</v>
      </c>
      <c r="P555" s="310">
        <f t="shared" ca="1" si="250"/>
        <v>23</v>
      </c>
      <c r="Q555" s="304">
        <f t="shared" ca="1" si="251"/>
        <v>0</v>
      </c>
      <c r="R555" s="306">
        <f t="shared" ca="1" si="252"/>
        <v>0</v>
      </c>
      <c r="S555" s="307">
        <f t="shared" ca="1" si="253"/>
        <v>5.083000000000002</v>
      </c>
      <c r="T555" s="304">
        <f t="shared" ca="1" si="233"/>
        <v>49.86423000000002</v>
      </c>
      <c r="U555" s="311">
        <f t="shared" ca="1" si="234"/>
        <v>0</v>
      </c>
      <c r="V555" s="306">
        <f t="shared" ca="1" si="235"/>
        <v>1.2262335502787947</v>
      </c>
      <c r="W555" s="304">
        <f t="shared" ca="1" si="236"/>
        <v>43.631230534172424</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1.2166258097404477</v>
      </c>
      <c r="AH555" s="304">
        <f t="shared" ca="1" si="260"/>
        <v>-8.5837271276543756</v>
      </c>
    </row>
    <row r="556" spans="1:34" x14ac:dyDescent="0.2">
      <c r="A556" s="347">
        <f t="shared" ca="1" si="238"/>
        <v>1E-4</v>
      </c>
      <c r="B556" s="304">
        <f t="shared" ca="1" si="239"/>
        <v>34.316500000000744</v>
      </c>
      <c r="D556" s="306">
        <f t="shared" ca="1" si="240"/>
        <v>-0.38057884530933683</v>
      </c>
      <c r="E556" s="307">
        <f t="shared" ca="1" si="241"/>
        <v>-1.2346852704747384</v>
      </c>
      <c r="F556" s="304">
        <f t="shared" ca="1" si="242"/>
        <v>1.2920092780720525</v>
      </c>
      <c r="G556" s="306">
        <f t="shared" ca="1" si="243"/>
        <v>4.7728110727451467</v>
      </c>
      <c r="H556" s="307">
        <f t="shared" ca="1" si="244"/>
        <v>-107.54336702013188</v>
      </c>
      <c r="I556" s="304">
        <f t="shared" ca="1" si="245"/>
        <v>107.64922440762361</v>
      </c>
      <c r="J556" s="306">
        <f t="shared" ca="1" si="246"/>
        <v>386.39683720709877</v>
      </c>
      <c r="K556" s="307">
        <f t="shared" ca="1" si="247"/>
        <v>-10.075485034418943</v>
      </c>
      <c r="L556" s="304">
        <f t="shared" ca="1" si="232"/>
        <v>386.52817646625448</v>
      </c>
      <c r="M556" s="306">
        <f t="shared" ca="1" si="248"/>
        <v>-1.5264450909147449</v>
      </c>
      <c r="N556" s="304">
        <f t="shared" ca="1" si="249"/>
        <v>-87.458861367878129</v>
      </c>
      <c r="P556" s="310">
        <f t="shared" ca="1" si="250"/>
        <v>23</v>
      </c>
      <c r="Q556" s="304">
        <f t="shared" ca="1" si="251"/>
        <v>0</v>
      </c>
      <c r="R556" s="306">
        <f t="shared" ca="1" si="252"/>
        <v>0</v>
      </c>
      <c r="S556" s="307">
        <f t="shared" ca="1" si="253"/>
        <v>5.083000000000002</v>
      </c>
      <c r="T556" s="304">
        <f t="shared" ca="1" si="233"/>
        <v>49.86423000000002</v>
      </c>
      <c r="U556" s="311">
        <f t="shared" ca="1" si="234"/>
        <v>0</v>
      </c>
      <c r="V556" s="306">
        <f t="shared" ca="1" si="235"/>
        <v>1.2262348690119291</v>
      </c>
      <c r="W556" s="304">
        <f t="shared" ca="1" si="236"/>
        <v>43.631376076598762</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1.2165973519352224</v>
      </c>
      <c r="AH556" s="304">
        <f t="shared" ca="1" si="260"/>
        <v>-8.5837557611985851</v>
      </c>
    </row>
    <row r="557" spans="1:34" x14ac:dyDescent="0.2">
      <c r="A557" s="347">
        <f t="shared" ca="1" si="238"/>
        <v>1E-4</v>
      </c>
      <c r="B557" s="304">
        <f t="shared" ca="1" si="239"/>
        <v>34.316600000000747</v>
      </c>
      <c r="D557" s="306">
        <f t="shared" ca="1" si="240"/>
        <v>-0.38057665003130048</v>
      </c>
      <c r="E557" s="307">
        <f t="shared" ca="1" si="241"/>
        <v>-1.2346565116879979</v>
      </c>
      <c r="F557" s="304">
        <f t="shared" ca="1" si="242"/>
        <v>1.2919811486250961</v>
      </c>
      <c r="G557" s="306">
        <f t="shared" ca="1" si="243"/>
        <v>4.7727730150801433</v>
      </c>
      <c r="H557" s="307">
        <f t="shared" ca="1" si="244"/>
        <v>-107.54349048578305</v>
      </c>
      <c r="I557" s="304">
        <f t="shared" ca="1" si="245"/>
        <v>107.64934606452186</v>
      </c>
      <c r="J557" s="306">
        <f t="shared" ca="1" si="246"/>
        <v>386.39683720709877</v>
      </c>
      <c r="K557" s="307">
        <f t="shared" ca="1" si="247"/>
        <v>-10.086239377294239</v>
      </c>
      <c r="L557" s="304">
        <f t="shared" ca="1" si="232"/>
        <v>386.52845694518442</v>
      </c>
      <c r="M557" s="306">
        <f t="shared" ca="1" si="248"/>
        <v>-1.52644549495157</v>
      </c>
      <c r="N557" s="304">
        <f t="shared" ca="1" si="249"/>
        <v>-87.458884517482971</v>
      </c>
      <c r="P557" s="310">
        <f t="shared" ca="1" si="250"/>
        <v>23</v>
      </c>
      <c r="Q557" s="304">
        <f t="shared" ca="1" si="251"/>
        <v>0</v>
      </c>
      <c r="R557" s="306">
        <f t="shared" ca="1" si="252"/>
        <v>0</v>
      </c>
      <c r="S557" s="307">
        <f t="shared" ca="1" si="253"/>
        <v>5.083000000000002</v>
      </c>
      <c r="T557" s="304">
        <f t="shared" ca="1" si="233"/>
        <v>49.86423000000002</v>
      </c>
      <c r="U557" s="311">
        <f t="shared" ca="1" si="234"/>
        <v>0</v>
      </c>
      <c r="V557" s="306">
        <f t="shared" ca="1" si="235"/>
        <v>1.2262361877479957</v>
      </c>
      <c r="W557" s="304">
        <f t="shared" ca="1" si="236"/>
        <v>43.631521617146205</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1.2165688944962429</v>
      </c>
      <c r="AH557" s="304">
        <f t="shared" ca="1" si="260"/>
        <v>-8.5837843943731542</v>
      </c>
    </row>
    <row r="558" spans="1:34" x14ac:dyDescent="0.2">
      <c r="A558" s="347">
        <f t="shared" ca="1" si="238"/>
        <v>1E-4</v>
      </c>
      <c r="B558" s="304">
        <f t="shared" ca="1" si="239"/>
        <v>34.31670000000075</v>
      </c>
      <c r="D558" s="306">
        <f t="shared" ca="1" si="240"/>
        <v>-0.38057445474915863</v>
      </c>
      <c r="E558" s="307">
        <f t="shared" ca="1" si="241"/>
        <v>-1.2346277532724859</v>
      </c>
      <c r="F558" s="304">
        <f t="shared" ca="1" si="242"/>
        <v>1.2919530195631286</v>
      </c>
      <c r="G558" s="306">
        <f t="shared" ca="1" si="243"/>
        <v>4.7727349576346683</v>
      </c>
      <c r="H558" s="307">
        <f t="shared" ca="1" si="244"/>
        <v>-107.54361394855837</v>
      </c>
      <c r="I558" s="304">
        <f t="shared" ca="1" si="245"/>
        <v>107.64946771857437</v>
      </c>
      <c r="J558" s="306">
        <f t="shared" ca="1" si="246"/>
        <v>386.39683720709877</v>
      </c>
      <c r="K558" s="307">
        <f t="shared" ca="1" si="247"/>
        <v>-10.096993732515957</v>
      </c>
      <c r="L558" s="304">
        <f t="shared" ca="1" si="232"/>
        <v>386.52873772345009</v>
      </c>
      <c r="M558" s="306">
        <f t="shared" ca="1" si="248"/>
        <v>-1.5264458989842602</v>
      </c>
      <c r="N558" s="304">
        <f t="shared" ca="1" si="249"/>
        <v>-87.458907666850905</v>
      </c>
      <c r="P558" s="310">
        <f t="shared" ca="1" si="250"/>
        <v>23</v>
      </c>
      <c r="Q558" s="304">
        <f t="shared" ca="1" si="251"/>
        <v>0</v>
      </c>
      <c r="R558" s="306">
        <f t="shared" ca="1" si="252"/>
        <v>0</v>
      </c>
      <c r="S558" s="307">
        <f t="shared" ca="1" si="253"/>
        <v>5.083000000000002</v>
      </c>
      <c r="T558" s="304">
        <f t="shared" ca="1" si="233"/>
        <v>49.86423000000002</v>
      </c>
      <c r="U558" s="311">
        <f t="shared" ca="1" si="234"/>
        <v>0</v>
      </c>
      <c r="V558" s="306">
        <f t="shared" ca="1" si="235"/>
        <v>1.2262375064869955</v>
      </c>
      <c r="W558" s="304">
        <f t="shared" ca="1" si="236"/>
        <v>43.631667155814739</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1.2165404374235038</v>
      </c>
      <c r="AH558" s="304">
        <f t="shared" ca="1" si="260"/>
        <v>-8.5838130271780813</v>
      </c>
    </row>
    <row r="559" spans="1:34" x14ac:dyDescent="0.2">
      <c r="A559" s="347">
        <f t="shared" ca="1" si="238"/>
        <v>1E-4</v>
      </c>
      <c r="B559" s="304">
        <f t="shared" ca="1" si="239"/>
        <v>34.316800000000754</v>
      </c>
      <c r="D559" s="306">
        <f t="shared" ca="1" si="240"/>
        <v>-0.3805722594629099</v>
      </c>
      <c r="E559" s="307">
        <f t="shared" ca="1" si="241"/>
        <v>-1.2345989952282004</v>
      </c>
      <c r="F559" s="304">
        <f t="shared" ca="1" si="242"/>
        <v>1.2919248908861483</v>
      </c>
      <c r="G559" s="306">
        <f t="shared" ca="1" si="243"/>
        <v>4.7726969004087216</v>
      </c>
      <c r="H559" s="307">
        <f t="shared" ca="1" si="244"/>
        <v>-107.5437374084579</v>
      </c>
      <c r="I559" s="304">
        <f t="shared" ca="1" si="245"/>
        <v>107.64958936978124</v>
      </c>
      <c r="J559" s="306">
        <f t="shared" ca="1" si="246"/>
        <v>386.39683720709877</v>
      </c>
      <c r="K559" s="307">
        <f t="shared" ca="1" si="247"/>
        <v>-10.107748100083807</v>
      </c>
      <c r="L559" s="304">
        <f t="shared" ca="1" si="232"/>
        <v>386.5290188010519</v>
      </c>
      <c r="M559" s="306">
        <f t="shared" ca="1" si="248"/>
        <v>-1.5264463030128155</v>
      </c>
      <c r="N559" s="304">
        <f t="shared" ca="1" si="249"/>
        <v>-87.45893081598193</v>
      </c>
      <c r="P559" s="310">
        <f t="shared" ca="1" si="250"/>
        <v>23</v>
      </c>
      <c r="Q559" s="304">
        <f t="shared" ca="1" si="251"/>
        <v>0</v>
      </c>
      <c r="R559" s="306">
        <f t="shared" ca="1" si="252"/>
        <v>0</v>
      </c>
      <c r="S559" s="307">
        <f t="shared" ca="1" si="253"/>
        <v>5.083000000000002</v>
      </c>
      <c r="T559" s="304">
        <f t="shared" ca="1" si="233"/>
        <v>49.86423000000002</v>
      </c>
      <c r="U559" s="311">
        <f t="shared" ca="1" si="234"/>
        <v>0</v>
      </c>
      <c r="V559" s="306">
        <f t="shared" ca="1" si="235"/>
        <v>1.226238825228928</v>
      </c>
      <c r="W559" s="304">
        <f t="shared" ca="1" si="236"/>
        <v>43.631812692604434</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1.2165119807170139</v>
      </c>
      <c r="AH559" s="304">
        <f t="shared" ca="1" si="260"/>
        <v>-8.5838416596133627</v>
      </c>
    </row>
    <row r="560" spans="1:34" x14ac:dyDescent="0.2">
      <c r="A560" s="347">
        <f t="shared" ca="1" si="238"/>
        <v>1E-4</v>
      </c>
      <c r="B560" s="304">
        <f t="shared" ca="1" si="239"/>
        <v>34.316900000000757</v>
      </c>
      <c r="D560" s="306">
        <f t="shared" ca="1" si="240"/>
        <v>-0.38057006417255584</v>
      </c>
      <c r="E560" s="307">
        <f t="shared" ca="1" si="241"/>
        <v>-1.2345702375551326</v>
      </c>
      <c r="F560" s="304">
        <f t="shared" ca="1" si="242"/>
        <v>1.2918967625941478</v>
      </c>
      <c r="G560" s="306">
        <f t="shared" ca="1" si="243"/>
        <v>4.7726588434023043</v>
      </c>
      <c r="H560" s="307">
        <f t="shared" ca="1" si="244"/>
        <v>-107.54386086548166</v>
      </c>
      <c r="I560" s="304">
        <f t="shared" ca="1" si="245"/>
        <v>107.64971101814247</v>
      </c>
      <c r="J560" s="306">
        <f t="shared" ca="1" si="246"/>
        <v>386.39683720709877</v>
      </c>
      <c r="K560" s="307">
        <f t="shared" ca="1" si="247"/>
        <v>-10.118502479997504</v>
      </c>
      <c r="L560" s="304">
        <f t="shared" ca="1" si="232"/>
        <v>386.52930017799025</v>
      </c>
      <c r="M560" s="306">
        <f t="shared" ca="1" si="248"/>
        <v>-1.5264467070372361</v>
      </c>
      <c r="N560" s="304">
        <f t="shared" ca="1" si="249"/>
        <v>-87.458953964876045</v>
      </c>
      <c r="P560" s="310">
        <f t="shared" ca="1" si="250"/>
        <v>23</v>
      </c>
      <c r="Q560" s="304">
        <f t="shared" ca="1" si="251"/>
        <v>0</v>
      </c>
      <c r="R560" s="306">
        <f t="shared" ca="1" si="252"/>
        <v>0</v>
      </c>
      <c r="S560" s="307">
        <f t="shared" ca="1" si="253"/>
        <v>5.083000000000002</v>
      </c>
      <c r="T560" s="304">
        <f t="shared" ca="1" si="233"/>
        <v>49.86423000000002</v>
      </c>
      <c r="U560" s="311">
        <f t="shared" ca="1" si="234"/>
        <v>0</v>
      </c>
      <c r="V560" s="306">
        <f t="shared" ca="1" si="235"/>
        <v>1.2262401439737933</v>
      </c>
      <c r="W560" s="304">
        <f t="shared" ca="1" si="236"/>
        <v>43.63195822751527</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1.2164835243767556</v>
      </c>
      <c r="AH560" s="304">
        <f t="shared" ca="1" si="260"/>
        <v>-8.5838702916790126</v>
      </c>
    </row>
    <row r="561" spans="1:34" x14ac:dyDescent="0.2">
      <c r="A561" s="347">
        <f t="shared" ca="1" si="238"/>
        <v>1E-4</v>
      </c>
      <c r="B561" s="304">
        <f t="shared" ca="1" si="239"/>
        <v>34.31700000000076</v>
      </c>
      <c r="D561" s="306">
        <f t="shared" ca="1" si="240"/>
        <v>-0.38056786887809507</v>
      </c>
      <c r="E561" s="307">
        <f t="shared" ca="1" si="241"/>
        <v>-1.2345414802532861</v>
      </c>
      <c r="F561" s="304">
        <f t="shared" ca="1" si="242"/>
        <v>1.2918686346871302</v>
      </c>
      <c r="G561" s="306">
        <f t="shared" ca="1" si="243"/>
        <v>4.7726207866154162</v>
      </c>
      <c r="H561" s="307">
        <f t="shared" ca="1" si="244"/>
        <v>-107.54398431962969</v>
      </c>
      <c r="I561" s="304">
        <f t="shared" ca="1" si="245"/>
        <v>107.64983266365809</v>
      </c>
      <c r="J561" s="306">
        <f t="shared" ca="1" si="246"/>
        <v>386.39683720709877</v>
      </c>
      <c r="K561" s="307">
        <f t="shared" ca="1" si="247"/>
        <v>-10.129256872256759</v>
      </c>
      <c r="L561" s="304">
        <f t="shared" ca="1" si="232"/>
        <v>386.52958185426553</v>
      </c>
      <c r="M561" s="306">
        <f t="shared" ca="1" si="248"/>
        <v>-1.5264471110575217</v>
      </c>
      <c r="N561" s="304">
        <f t="shared" ca="1" si="249"/>
        <v>-87.458977113533251</v>
      </c>
      <c r="P561" s="310">
        <f t="shared" ca="1" si="250"/>
        <v>23</v>
      </c>
      <c r="Q561" s="304">
        <f t="shared" ca="1" si="251"/>
        <v>0</v>
      </c>
      <c r="R561" s="306">
        <f t="shared" ca="1" si="252"/>
        <v>0</v>
      </c>
      <c r="S561" s="307">
        <f t="shared" ca="1" si="253"/>
        <v>5.083000000000002</v>
      </c>
      <c r="T561" s="304">
        <f t="shared" ca="1" si="233"/>
        <v>49.86423000000002</v>
      </c>
      <c r="U561" s="311">
        <f t="shared" ca="1" si="234"/>
        <v>0</v>
      </c>
      <c r="V561" s="306">
        <f t="shared" ca="1" si="235"/>
        <v>1.2262414627215918</v>
      </c>
      <c r="W561" s="304">
        <f t="shared" ca="1" si="236"/>
        <v>43.632103760547267</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1.2164550684027358</v>
      </c>
      <c r="AH561" s="304">
        <f t="shared" ca="1" si="260"/>
        <v>-8.5838989233750258</v>
      </c>
    </row>
    <row r="562" spans="1:34" x14ac:dyDescent="0.2">
      <c r="A562" s="347">
        <f t="shared" ca="1" si="238"/>
        <v>1E-4</v>
      </c>
      <c r="B562" s="304">
        <f t="shared" ca="1" si="239"/>
        <v>34.317100000000764</v>
      </c>
      <c r="D562" s="306">
        <f t="shared" ca="1" si="240"/>
        <v>-0.38056567357953042</v>
      </c>
      <c r="E562" s="307">
        <f t="shared" ca="1" si="241"/>
        <v>-1.2345127233226556</v>
      </c>
      <c r="F562" s="304">
        <f t="shared" ca="1" si="242"/>
        <v>1.2918405071650916</v>
      </c>
      <c r="G562" s="306">
        <f t="shared" ca="1" si="243"/>
        <v>4.7725827300480583</v>
      </c>
      <c r="H562" s="307">
        <f t="shared" ca="1" si="244"/>
        <v>-107.54410777090202</v>
      </c>
      <c r="I562" s="304">
        <f t="shared" ca="1" si="245"/>
        <v>107.64995430632815</v>
      </c>
      <c r="J562" s="306">
        <f t="shared" ca="1" si="246"/>
        <v>386.39683720709877</v>
      </c>
      <c r="K562" s="307">
        <f t="shared" ca="1" si="247"/>
        <v>-10.140011276861285</v>
      </c>
      <c r="L562" s="304">
        <f t="shared" ca="1" si="232"/>
        <v>386.52986382987802</v>
      </c>
      <c r="M562" s="306">
        <f t="shared" ca="1" si="248"/>
        <v>-1.5264475150736727</v>
      </c>
      <c r="N562" s="304">
        <f t="shared" ca="1" si="249"/>
        <v>-87.459000261953562</v>
      </c>
      <c r="P562" s="310">
        <f t="shared" ca="1" si="250"/>
        <v>23</v>
      </c>
      <c r="Q562" s="304">
        <f t="shared" ca="1" si="251"/>
        <v>0</v>
      </c>
      <c r="R562" s="306">
        <f t="shared" ca="1" si="252"/>
        <v>0</v>
      </c>
      <c r="S562" s="307">
        <f t="shared" ca="1" si="253"/>
        <v>5.083000000000002</v>
      </c>
      <c r="T562" s="304">
        <f t="shared" ca="1" si="233"/>
        <v>49.86423000000002</v>
      </c>
      <c r="U562" s="311">
        <f t="shared" ca="1" si="234"/>
        <v>0</v>
      </c>
      <c r="V562" s="306">
        <f t="shared" ca="1" si="235"/>
        <v>1.2262427814723227</v>
      </c>
      <c r="W562" s="304">
        <f t="shared" ca="1" si="236"/>
        <v>43.632249291700454</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1.2164266127949528</v>
      </c>
      <c r="AH562" s="304">
        <f t="shared" ca="1" si="260"/>
        <v>-8.5839275547014058</v>
      </c>
    </row>
    <row r="563" spans="1:34" x14ac:dyDescent="0.2">
      <c r="A563" s="347">
        <f t="shared" ca="1" si="238"/>
        <v>1E-4</v>
      </c>
      <c r="B563" s="304">
        <f t="shared" ca="1" si="239"/>
        <v>34.317200000000767</v>
      </c>
      <c r="D563" s="306">
        <f t="shared" ca="1" si="240"/>
        <v>-0.38056347827686121</v>
      </c>
      <c r="E563" s="307">
        <f t="shared" ca="1" si="241"/>
        <v>-1.2344839667632357</v>
      </c>
      <c r="F563" s="304">
        <f t="shared" ca="1" si="242"/>
        <v>1.2918123800280275</v>
      </c>
      <c r="G563" s="306">
        <f t="shared" ca="1" si="243"/>
        <v>4.7725446737002306</v>
      </c>
      <c r="H563" s="307">
        <f t="shared" ca="1" si="244"/>
        <v>-107.54423121929869</v>
      </c>
      <c r="I563" s="304">
        <f t="shared" ca="1" si="245"/>
        <v>107.6500759461527</v>
      </c>
      <c r="J563" s="306">
        <f t="shared" ca="1" si="246"/>
        <v>386.39683720709877</v>
      </c>
      <c r="K563" s="307">
        <f t="shared" ca="1" si="247"/>
        <v>-10.150765693810795</v>
      </c>
      <c r="L563" s="304">
        <f t="shared" ca="1" si="232"/>
        <v>386.53014610482819</v>
      </c>
      <c r="M563" s="306">
        <f t="shared" ca="1" si="248"/>
        <v>-1.5264479190856892</v>
      </c>
      <c r="N563" s="304">
        <f t="shared" ca="1" si="249"/>
        <v>-87.459023410136979</v>
      </c>
      <c r="P563" s="310">
        <f t="shared" ca="1" si="250"/>
        <v>23</v>
      </c>
      <c r="Q563" s="304">
        <f t="shared" ca="1" si="251"/>
        <v>0</v>
      </c>
      <c r="R563" s="306">
        <f t="shared" ca="1" si="252"/>
        <v>0</v>
      </c>
      <c r="S563" s="307">
        <f t="shared" ca="1" si="253"/>
        <v>5.083000000000002</v>
      </c>
      <c r="T563" s="304">
        <f t="shared" ca="1" si="233"/>
        <v>49.86423000000002</v>
      </c>
      <c r="U563" s="311">
        <f t="shared" ca="1" si="234"/>
        <v>0</v>
      </c>
      <c r="V563" s="306">
        <f t="shared" ca="1" si="235"/>
        <v>1.2262441002259867</v>
      </c>
      <c r="W563" s="304">
        <f t="shared" ca="1" si="236"/>
        <v>43.632394820974831</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1.216398157553396</v>
      </c>
      <c r="AH563" s="304">
        <f t="shared" ca="1" si="260"/>
        <v>-8.5839561856581614</v>
      </c>
    </row>
    <row r="564" spans="1:34" x14ac:dyDescent="0.2">
      <c r="A564" s="347">
        <f t="shared" ca="1" si="238"/>
        <v>1E-4</v>
      </c>
      <c r="B564" s="304">
        <f t="shared" ca="1" si="239"/>
        <v>34.31730000000077</v>
      </c>
      <c r="D564" s="306">
        <f t="shared" ca="1" si="240"/>
        <v>-0.38056128297008635</v>
      </c>
      <c r="E564" s="307">
        <f t="shared" ca="1" si="241"/>
        <v>-1.2344552105750246</v>
      </c>
      <c r="F564" s="304">
        <f t="shared" ca="1" si="242"/>
        <v>1.2917842532759356</v>
      </c>
      <c r="G564" s="306">
        <f t="shared" ca="1" si="243"/>
        <v>4.772506617571934</v>
      </c>
      <c r="H564" s="307">
        <f t="shared" ca="1" si="244"/>
        <v>-107.54435466481975</v>
      </c>
      <c r="I564" s="304">
        <f t="shared" ca="1" si="245"/>
        <v>107.65019758313176</v>
      </c>
      <c r="J564" s="306">
        <f t="shared" ca="1" si="246"/>
        <v>386.39683720709877</v>
      </c>
      <c r="K564" s="307">
        <f t="shared" ca="1" si="247"/>
        <v>-10.161520123105001</v>
      </c>
      <c r="L564" s="304">
        <f t="shared" ca="1" si="232"/>
        <v>386.53042867911631</v>
      </c>
      <c r="M564" s="306">
        <f t="shared" ca="1" si="248"/>
        <v>-1.526448323093571</v>
      </c>
      <c r="N564" s="304">
        <f t="shared" ca="1" si="249"/>
        <v>-87.4590465580835</v>
      </c>
      <c r="P564" s="310">
        <f t="shared" ca="1" si="250"/>
        <v>23</v>
      </c>
      <c r="Q564" s="304">
        <f t="shared" ca="1" si="251"/>
        <v>0</v>
      </c>
      <c r="R564" s="306">
        <f t="shared" ca="1" si="252"/>
        <v>0</v>
      </c>
      <c r="S564" s="307">
        <f t="shared" ca="1" si="253"/>
        <v>5.083000000000002</v>
      </c>
      <c r="T564" s="304">
        <f t="shared" ca="1" si="233"/>
        <v>49.86423000000002</v>
      </c>
      <c r="U564" s="311">
        <f t="shared" ca="1" si="234"/>
        <v>0</v>
      </c>
      <c r="V564" s="306">
        <f t="shared" ca="1" si="235"/>
        <v>1.2262454189825829</v>
      </c>
      <c r="W564" s="304">
        <f t="shared" ca="1" si="236"/>
        <v>43.632540348370398</v>
      </c>
      <c r="Y564" s="314" t="str">
        <f t="shared" ca="1" si="254"/>
        <v/>
      </c>
      <c r="Z564" s="315" t="str">
        <f t="shared" ca="1" si="255"/>
        <v/>
      </c>
      <c r="AA564" s="316" t="str">
        <f t="shared" ca="1" si="256"/>
        <v/>
      </c>
      <c r="AC564" s="310" t="e">
        <f t="shared" ca="1" si="257"/>
        <v>#N/A</v>
      </c>
      <c r="AD564" s="323" t="e">
        <f t="shared" ca="1" si="258"/>
        <v>#N/A</v>
      </c>
      <c r="AE564" s="324" t="e">
        <f t="shared" ca="1" si="237"/>
        <v>#N/A</v>
      </c>
      <c r="AG564" s="306">
        <f t="shared" ca="1" si="259"/>
        <v>1.2163697026780671</v>
      </c>
      <c r="AH564" s="304">
        <f t="shared" ca="1" si="260"/>
        <v>-8.583984816245291</v>
      </c>
    </row>
    <row r="565" spans="1:34" x14ac:dyDescent="0.2">
      <c r="A565" s="347">
        <f t="shared" ca="1" si="238"/>
        <v>1E-4</v>
      </c>
      <c r="B565" s="304">
        <f t="shared" ca="1" si="239"/>
        <v>34.317400000000774</v>
      </c>
      <c r="D565" s="306">
        <f t="shared" ca="1" si="240"/>
        <v>-0.38055908765920843</v>
      </c>
      <c r="E565" s="307">
        <f t="shared" ca="1" si="241"/>
        <v>-1.2344264547580241</v>
      </c>
      <c r="F565" s="304">
        <f t="shared" ca="1" si="242"/>
        <v>1.2917561269088191</v>
      </c>
      <c r="G565" s="306">
        <f t="shared" ca="1" si="243"/>
        <v>4.7724685616631684</v>
      </c>
      <c r="H565" s="307">
        <f t="shared" ca="1" si="244"/>
        <v>-107.54447810746522</v>
      </c>
      <c r="I565" s="304">
        <f t="shared" ca="1" si="245"/>
        <v>107.65031921726535</v>
      </c>
      <c r="J565" s="306">
        <f t="shared" ca="1" si="246"/>
        <v>386.39683720709877</v>
      </c>
      <c r="K565" s="307">
        <f t="shared" ca="1" si="247"/>
        <v>-10.172274564743615</v>
      </c>
      <c r="L565" s="304">
        <f t="shared" ca="1" si="232"/>
        <v>386.5307115527429</v>
      </c>
      <c r="M565" s="306">
        <f t="shared" ca="1" si="248"/>
        <v>-1.5264487270973184</v>
      </c>
      <c r="N565" s="304">
        <f t="shared" ca="1" si="249"/>
        <v>-87.459069705793127</v>
      </c>
      <c r="P565" s="310">
        <f t="shared" ca="1" si="250"/>
        <v>23</v>
      </c>
      <c r="Q565" s="304">
        <f t="shared" ca="1" si="251"/>
        <v>0</v>
      </c>
      <c r="R565" s="306">
        <f t="shared" ca="1" si="252"/>
        <v>0</v>
      </c>
      <c r="S565" s="307">
        <f t="shared" ca="1" si="253"/>
        <v>5.083000000000002</v>
      </c>
      <c r="T565" s="304">
        <f t="shared" ca="1" si="233"/>
        <v>49.86423000000002</v>
      </c>
      <c r="U565" s="311">
        <f t="shared" ca="1" si="234"/>
        <v>0</v>
      </c>
      <c r="V565" s="306">
        <f t="shared" ca="1" si="235"/>
        <v>1.2262467377421122</v>
      </c>
      <c r="W565" s="304">
        <f t="shared" ca="1" si="236"/>
        <v>43.632685873887198</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1.2163412481689662</v>
      </c>
      <c r="AH565" s="304">
        <f t="shared" ca="1" si="260"/>
        <v>-8.5840134464627944</v>
      </c>
    </row>
    <row r="566" spans="1:34" x14ac:dyDescent="0.2">
      <c r="A566" s="347">
        <f t="shared" ca="1" si="238"/>
        <v>1E-4</v>
      </c>
      <c r="B566" s="304">
        <f t="shared" ca="1" si="239"/>
        <v>34.317500000000777</v>
      </c>
      <c r="D566" s="306">
        <f t="shared" ca="1" si="240"/>
        <v>-0.38055689234422668</v>
      </c>
      <c r="E566" s="307">
        <f t="shared" ca="1" si="241"/>
        <v>-1.2343976993122254</v>
      </c>
      <c r="F566" s="304">
        <f t="shared" ca="1" si="242"/>
        <v>1.2917280009266698</v>
      </c>
      <c r="G566" s="306">
        <f t="shared" ca="1" si="243"/>
        <v>4.7724305059739338</v>
      </c>
      <c r="H566" s="307">
        <f t="shared" ca="1" si="244"/>
        <v>-107.54460154723516</v>
      </c>
      <c r="I566" s="304">
        <f t="shared" ca="1" si="245"/>
        <v>107.65044084855356</v>
      </c>
      <c r="J566" s="306">
        <f t="shared" ca="1" si="246"/>
        <v>386.39683720709877</v>
      </c>
      <c r="K566" s="307">
        <f t="shared" ca="1" si="247"/>
        <v>-10.18302901872635</v>
      </c>
      <c r="L566" s="304">
        <f t="shared" ca="1" si="232"/>
        <v>386.53099472570813</v>
      </c>
      <c r="M566" s="306">
        <f t="shared" ca="1" si="248"/>
        <v>-1.5264491310969313</v>
      </c>
      <c r="N566" s="304">
        <f t="shared" ca="1" si="249"/>
        <v>-87.459092853265872</v>
      </c>
      <c r="P566" s="310">
        <f t="shared" ca="1" si="250"/>
        <v>23</v>
      </c>
      <c r="Q566" s="304">
        <f t="shared" ca="1" si="251"/>
        <v>0</v>
      </c>
      <c r="R566" s="306">
        <f t="shared" ca="1" si="252"/>
        <v>0</v>
      </c>
      <c r="S566" s="307">
        <f t="shared" ca="1" si="253"/>
        <v>5.083000000000002</v>
      </c>
      <c r="T566" s="304">
        <f t="shared" ca="1" si="233"/>
        <v>49.86423000000002</v>
      </c>
      <c r="U566" s="311">
        <f t="shared" ca="1" si="234"/>
        <v>0</v>
      </c>
      <c r="V566" s="306">
        <f t="shared" ca="1" si="235"/>
        <v>1.2262480565045746</v>
      </c>
      <c r="W566" s="304">
        <f t="shared" ca="1" si="236"/>
        <v>43.632831397525266</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1.2163127940260843</v>
      </c>
      <c r="AH566" s="304">
        <f t="shared" ca="1" si="260"/>
        <v>-8.5840420763106788</v>
      </c>
    </row>
    <row r="567" spans="1:34" x14ac:dyDescent="0.2">
      <c r="A567" s="347">
        <f t="shared" ca="1" si="238"/>
        <v>1E-4</v>
      </c>
      <c r="B567" s="304">
        <f t="shared" ca="1" si="239"/>
        <v>34.31760000000078</v>
      </c>
      <c r="D567" s="306">
        <f t="shared" ca="1" si="240"/>
        <v>-0.38055469702514233</v>
      </c>
      <c r="E567" s="307">
        <f t="shared" ca="1" si="241"/>
        <v>-1.2343689442376231</v>
      </c>
      <c r="F567" s="304">
        <f t="shared" ca="1" si="242"/>
        <v>1.291699875329483</v>
      </c>
      <c r="G567" s="306">
        <f t="shared" ca="1" si="243"/>
        <v>4.7723924505042312</v>
      </c>
      <c r="H567" s="307">
        <f t="shared" ca="1" si="244"/>
        <v>-107.54472498412959</v>
      </c>
      <c r="I567" s="304">
        <f t="shared" ca="1" si="245"/>
        <v>107.65056247699637</v>
      </c>
      <c r="J567" s="306">
        <f t="shared" ca="1" si="246"/>
        <v>386.39683720709877</v>
      </c>
      <c r="K567" s="307">
        <f t="shared" ca="1" si="247"/>
        <v>-10.193783485052919</v>
      </c>
      <c r="L567" s="304">
        <f t="shared" ca="1" si="232"/>
        <v>386.5312781980125</v>
      </c>
      <c r="M567" s="306">
        <f t="shared" ca="1" si="248"/>
        <v>-1.5264495350924097</v>
      </c>
      <c r="N567" s="304">
        <f t="shared" ca="1" si="249"/>
        <v>-87.459116000501723</v>
      </c>
      <c r="P567" s="310">
        <f t="shared" ca="1" si="250"/>
        <v>23</v>
      </c>
      <c r="Q567" s="304">
        <f t="shared" ca="1" si="251"/>
        <v>0</v>
      </c>
      <c r="R567" s="306">
        <f t="shared" ca="1" si="252"/>
        <v>0</v>
      </c>
      <c r="S567" s="307">
        <f t="shared" ca="1" si="253"/>
        <v>5.083000000000002</v>
      </c>
      <c r="T567" s="304">
        <f t="shared" ca="1" si="233"/>
        <v>49.86423000000002</v>
      </c>
      <c r="U567" s="311">
        <f t="shared" ca="1" si="234"/>
        <v>0</v>
      </c>
      <c r="V567" s="306">
        <f t="shared" ca="1" si="235"/>
        <v>1.2262493752699688</v>
      </c>
      <c r="W567" s="304">
        <f t="shared" ca="1" si="236"/>
        <v>43.632976919284545</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1.2162843402494179</v>
      </c>
      <c r="AH567" s="304">
        <f t="shared" ca="1" si="260"/>
        <v>-8.5840707057889531</v>
      </c>
    </row>
    <row r="568" spans="1:34" x14ac:dyDescent="0.2">
      <c r="A568" s="347">
        <f t="shared" ca="1" si="238"/>
        <v>1E-4</v>
      </c>
      <c r="B568" s="304">
        <f t="shared" ca="1" si="239"/>
        <v>34.317700000000784</v>
      </c>
      <c r="D568" s="306">
        <f t="shared" ca="1" si="240"/>
        <v>-0.38055250170195565</v>
      </c>
      <c r="E568" s="307">
        <f t="shared" ca="1" si="241"/>
        <v>-1.2343401895342261</v>
      </c>
      <c r="F568" s="304">
        <f t="shared" ca="1" si="242"/>
        <v>1.2916717501172681</v>
      </c>
      <c r="G568" s="306">
        <f t="shared" ca="1" si="243"/>
        <v>4.7723543952540615</v>
      </c>
      <c r="H568" s="307">
        <f t="shared" ca="1" si="244"/>
        <v>-107.54484841814855</v>
      </c>
      <c r="I568" s="304">
        <f t="shared" ca="1" si="245"/>
        <v>107.65068410259384</v>
      </c>
      <c r="J568" s="306">
        <f t="shared" ca="1" si="246"/>
        <v>386.39683720709877</v>
      </c>
      <c r="K568" s="307">
        <f t="shared" ca="1" si="247"/>
        <v>-10.204537963723032</v>
      </c>
      <c r="L568" s="304">
        <f t="shared" ca="1" si="232"/>
        <v>386.53156196965631</v>
      </c>
      <c r="M568" s="306">
        <f t="shared" ca="1" si="248"/>
        <v>-1.5264499390837536</v>
      </c>
      <c r="N568" s="304">
        <f t="shared" ca="1" si="249"/>
        <v>-87.459139147500693</v>
      </c>
      <c r="P568" s="310">
        <f t="shared" ca="1" si="250"/>
        <v>23</v>
      </c>
      <c r="Q568" s="304">
        <f t="shared" ca="1" si="251"/>
        <v>0</v>
      </c>
      <c r="R568" s="306">
        <f t="shared" ca="1" si="252"/>
        <v>0</v>
      </c>
      <c r="S568" s="307">
        <f t="shared" ca="1" si="253"/>
        <v>5.083000000000002</v>
      </c>
      <c r="T568" s="304">
        <f t="shared" ca="1" si="233"/>
        <v>49.86423000000002</v>
      </c>
      <c r="U568" s="311">
        <f t="shared" ca="1" si="234"/>
        <v>0</v>
      </c>
      <c r="V568" s="306">
        <f t="shared" ca="1" si="235"/>
        <v>1.226250694038296</v>
      </c>
      <c r="W568" s="304">
        <f t="shared" ca="1" si="236"/>
        <v>43.633122439165113</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1.2162558868389759</v>
      </c>
      <c r="AH568" s="304">
        <f t="shared" ca="1" si="260"/>
        <v>-8.5840993348976049</v>
      </c>
    </row>
    <row r="569" spans="1:34" x14ac:dyDescent="0.2">
      <c r="A569" s="347">
        <f t="shared" ca="1" si="238"/>
        <v>1E-4</v>
      </c>
      <c r="B569" s="304">
        <f t="shared" ca="1" si="239"/>
        <v>34.317800000000787</v>
      </c>
      <c r="D569" s="306">
        <f t="shared" ca="1" si="240"/>
        <v>-0.38055030637466813</v>
      </c>
      <c r="E569" s="307">
        <f t="shared" ca="1" si="241"/>
        <v>-1.2343114352020201</v>
      </c>
      <c r="F569" s="304">
        <f t="shared" ca="1" si="242"/>
        <v>1.2916436252900119</v>
      </c>
      <c r="G569" s="306">
        <f t="shared" ca="1" si="243"/>
        <v>4.7723163402234237</v>
      </c>
      <c r="H569" s="307">
        <f t="shared" ca="1" si="244"/>
        <v>-107.54497184929207</v>
      </c>
      <c r="I569" s="304">
        <f t="shared" ca="1" si="245"/>
        <v>107.65080572534599</v>
      </c>
      <c r="J569" s="306">
        <f t="shared" ca="1" si="246"/>
        <v>386.39683720709877</v>
      </c>
      <c r="K569" s="307">
        <f t="shared" ca="1" si="247"/>
        <v>-10.215292454736405</v>
      </c>
      <c r="L569" s="304">
        <f t="shared" ca="1" si="232"/>
        <v>386.53184604063995</v>
      </c>
      <c r="M569" s="306">
        <f t="shared" ca="1" si="248"/>
        <v>-1.5264503430709635</v>
      </c>
      <c r="N569" s="304">
        <f t="shared" ca="1" si="249"/>
        <v>-87.459162294262796</v>
      </c>
      <c r="P569" s="310">
        <f t="shared" ca="1" si="250"/>
        <v>23</v>
      </c>
      <c r="Q569" s="304">
        <f t="shared" ca="1" si="251"/>
        <v>0</v>
      </c>
      <c r="R569" s="306">
        <f t="shared" ca="1" si="252"/>
        <v>0</v>
      </c>
      <c r="S569" s="307">
        <f t="shared" ca="1" si="253"/>
        <v>5.083000000000002</v>
      </c>
      <c r="T569" s="304">
        <f t="shared" ca="1" si="233"/>
        <v>49.86423000000002</v>
      </c>
      <c r="U569" s="311">
        <f t="shared" ca="1" si="234"/>
        <v>0</v>
      </c>
      <c r="V569" s="306">
        <f t="shared" ca="1" si="235"/>
        <v>1.2262520128095558</v>
      </c>
      <c r="W569" s="304">
        <f t="shared" ca="1" si="236"/>
        <v>43.633267957166936</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1.2162274337947423</v>
      </c>
      <c r="AH569" s="304">
        <f t="shared" ca="1" si="260"/>
        <v>-8.5841279636366501</v>
      </c>
    </row>
    <row r="570" spans="1:34" x14ac:dyDescent="0.2">
      <c r="A570" s="347">
        <f t="shared" ca="1" si="238"/>
        <v>1E-4</v>
      </c>
      <c r="B570" s="304">
        <f t="shared" ca="1" si="239"/>
        <v>34.31790000000079</v>
      </c>
      <c r="D570" s="306">
        <f t="shared" ca="1" si="240"/>
        <v>-0.38054811104327646</v>
      </c>
      <c r="E570" s="307">
        <f t="shared" ca="1" si="241"/>
        <v>-1.2342826812410088</v>
      </c>
      <c r="F570" s="304">
        <f t="shared" ca="1" si="242"/>
        <v>1.2916155008477173</v>
      </c>
      <c r="G570" s="306">
        <f t="shared" ca="1" si="243"/>
        <v>4.7722782854123196</v>
      </c>
      <c r="H570" s="307">
        <f t="shared" ca="1" si="244"/>
        <v>-107.54509527756019</v>
      </c>
      <c r="I570" s="304">
        <f t="shared" ca="1" si="245"/>
        <v>107.6509273452529</v>
      </c>
      <c r="J570" s="306">
        <f t="shared" ca="1" si="246"/>
        <v>386.39683720709877</v>
      </c>
      <c r="K570" s="307">
        <f t="shared" ca="1" si="247"/>
        <v>-10.226046958092747</v>
      </c>
      <c r="L570" s="304">
        <f t="shared" ca="1" si="232"/>
        <v>386.53213041096376</v>
      </c>
      <c r="M570" s="306">
        <f t="shared" ca="1" si="248"/>
        <v>-1.5264507470540389</v>
      </c>
      <c r="N570" s="304">
        <f t="shared" ca="1" si="249"/>
        <v>-87.459185440788005</v>
      </c>
      <c r="P570" s="310">
        <f t="shared" ca="1" si="250"/>
        <v>23</v>
      </c>
      <c r="Q570" s="304">
        <f t="shared" ca="1" si="251"/>
        <v>0</v>
      </c>
      <c r="R570" s="306">
        <f t="shared" ca="1" si="252"/>
        <v>0</v>
      </c>
      <c r="S570" s="307">
        <f t="shared" ca="1" si="253"/>
        <v>5.083000000000002</v>
      </c>
      <c r="T570" s="304">
        <f t="shared" ca="1" si="233"/>
        <v>49.86423000000002</v>
      </c>
      <c r="U570" s="311">
        <f t="shared" ca="1" si="234"/>
        <v>0</v>
      </c>
      <c r="V570" s="306">
        <f t="shared" ca="1" si="235"/>
        <v>1.2262533315837481</v>
      </c>
      <c r="W570" s="304">
        <f t="shared" ca="1" si="236"/>
        <v>43.633413473290069</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1.2161989811167224</v>
      </c>
      <c r="AH570" s="304">
        <f t="shared" ca="1" si="260"/>
        <v>-8.5841565920060834</v>
      </c>
    </row>
    <row r="571" spans="1:34" x14ac:dyDescent="0.2">
      <c r="A571" s="347">
        <f t="shared" ca="1" si="238"/>
        <v>1E-4</v>
      </c>
      <c r="B571" s="304">
        <f t="shared" ca="1" si="239"/>
        <v>34.318000000000794</v>
      </c>
      <c r="D571" s="306">
        <f t="shared" ca="1" si="240"/>
        <v>-0.38054591570778568</v>
      </c>
      <c r="E571" s="307">
        <f t="shared" ca="1" si="241"/>
        <v>-1.2342539276511886</v>
      </c>
      <c r="F571" s="304">
        <f t="shared" ca="1" si="242"/>
        <v>1.2915873767903829</v>
      </c>
      <c r="G571" s="306">
        <f t="shared" ca="1" si="243"/>
        <v>4.7722402308207492</v>
      </c>
      <c r="H571" s="307">
        <f t="shared" ca="1" si="244"/>
        <v>-107.54521870295297</v>
      </c>
      <c r="I571" s="304">
        <f t="shared" ca="1" si="245"/>
        <v>107.65104896231458</v>
      </c>
      <c r="J571" s="306">
        <f t="shared" ca="1" si="246"/>
        <v>386.39683720709877</v>
      </c>
      <c r="K571" s="307">
        <f t="shared" ca="1" si="247"/>
        <v>-10.236801473791772</v>
      </c>
      <c r="L571" s="304">
        <f t="shared" ca="1" si="232"/>
        <v>386.53241508062814</v>
      </c>
      <c r="M571" s="306">
        <f t="shared" ca="1" si="248"/>
        <v>-1.5264511510329803</v>
      </c>
      <c r="N571" s="304">
        <f t="shared" ca="1" si="249"/>
        <v>-87.459208587076361</v>
      </c>
      <c r="P571" s="310">
        <f t="shared" ca="1" si="250"/>
        <v>23</v>
      </c>
      <c r="Q571" s="304">
        <f t="shared" ca="1" si="251"/>
        <v>0</v>
      </c>
      <c r="R571" s="306">
        <f t="shared" ca="1" si="252"/>
        <v>0</v>
      </c>
      <c r="S571" s="307">
        <f t="shared" ca="1" si="253"/>
        <v>5.083000000000002</v>
      </c>
      <c r="T571" s="304">
        <f t="shared" ca="1" si="233"/>
        <v>49.86423000000002</v>
      </c>
      <c r="U571" s="311">
        <f t="shared" ca="1" si="234"/>
        <v>0</v>
      </c>
      <c r="V571" s="306">
        <f t="shared" ca="1" si="235"/>
        <v>1.2262546503608727</v>
      </c>
      <c r="W571" s="304">
        <f t="shared" ca="1" si="236"/>
        <v>43.633558987534514</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1.2161705288049109</v>
      </c>
      <c r="AH571" s="304">
        <f t="shared" ca="1" si="260"/>
        <v>-8.5841852200059119</v>
      </c>
    </row>
    <row r="572" spans="1:34" x14ac:dyDescent="0.2">
      <c r="A572" s="347">
        <f t="shared" ca="1" si="238"/>
        <v>1E-4</v>
      </c>
      <c r="B572" s="304">
        <f t="shared" ca="1" si="239"/>
        <v>34.318100000000797</v>
      </c>
      <c r="D572" s="306">
        <f t="shared" ca="1" si="240"/>
        <v>-0.38054372036819295</v>
      </c>
      <c r="E572" s="307">
        <f t="shared" ca="1" si="241"/>
        <v>-1.2342251744325523</v>
      </c>
      <c r="F572" s="304">
        <f t="shared" ca="1" si="242"/>
        <v>1.2915592531180013</v>
      </c>
      <c r="G572" s="306">
        <f t="shared" ca="1" si="243"/>
        <v>4.7722021764487126</v>
      </c>
      <c r="H572" s="307">
        <f t="shared" ca="1" si="244"/>
        <v>-107.54534212547041</v>
      </c>
      <c r="I572" s="304">
        <f t="shared" ca="1" si="245"/>
        <v>107.65117057653104</v>
      </c>
      <c r="J572" s="306">
        <f t="shared" ca="1" si="246"/>
        <v>386.39683720709877</v>
      </c>
      <c r="K572" s="307">
        <f t="shared" ca="1" si="247"/>
        <v>-10.247556001833193</v>
      </c>
      <c r="L572" s="304">
        <f t="shared" ca="1" si="232"/>
        <v>386.53270004963343</v>
      </c>
      <c r="M572" s="306">
        <f t="shared" ca="1" si="248"/>
        <v>-1.5264515550077875</v>
      </c>
      <c r="N572" s="304">
        <f t="shared" ca="1" si="249"/>
        <v>-87.459231733127851</v>
      </c>
      <c r="P572" s="310">
        <f t="shared" ca="1" si="250"/>
        <v>23</v>
      </c>
      <c r="Q572" s="304">
        <f t="shared" ca="1" si="251"/>
        <v>0</v>
      </c>
      <c r="R572" s="306">
        <f t="shared" ca="1" si="252"/>
        <v>0</v>
      </c>
      <c r="S572" s="307">
        <f t="shared" ca="1" si="253"/>
        <v>5.083000000000002</v>
      </c>
      <c r="T572" s="304">
        <f t="shared" ca="1" si="233"/>
        <v>49.86423000000002</v>
      </c>
      <c r="U572" s="311">
        <f t="shared" ca="1" si="234"/>
        <v>0</v>
      </c>
      <c r="V572" s="306">
        <f t="shared" ca="1" si="235"/>
        <v>1.2262559691409298</v>
      </c>
      <c r="W572" s="304">
        <f t="shared" ca="1" si="236"/>
        <v>43.633704499900269</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1.2161420768593043</v>
      </c>
      <c r="AH572" s="304">
        <f t="shared" ca="1" si="260"/>
        <v>-8.5842138476361391</v>
      </c>
    </row>
    <row r="573" spans="1:34" x14ac:dyDescent="0.2">
      <c r="A573" s="347">
        <f t="shared" ca="1" si="238"/>
        <v>1E-4</v>
      </c>
      <c r="B573" s="304">
        <f t="shared" ca="1" si="239"/>
        <v>34.3182000000008</v>
      </c>
      <c r="D573" s="306">
        <f t="shared" ca="1" si="240"/>
        <v>-0.38054152502450078</v>
      </c>
      <c r="E573" s="307">
        <f t="shared" ca="1" si="241"/>
        <v>-1.2341964215851053</v>
      </c>
      <c r="F573" s="304">
        <f t="shared" ca="1" si="242"/>
        <v>1.2915311298305789</v>
      </c>
      <c r="G573" s="306">
        <f t="shared" ca="1" si="243"/>
        <v>4.7721641222962106</v>
      </c>
      <c r="H573" s="307">
        <f t="shared" ca="1" si="244"/>
        <v>-107.54546554511258</v>
      </c>
      <c r="I573" s="304">
        <f t="shared" ca="1" si="245"/>
        <v>107.65129218790236</v>
      </c>
      <c r="J573" s="306">
        <f t="shared" ca="1" si="246"/>
        <v>386.39683720709877</v>
      </c>
      <c r="K573" s="307">
        <f t="shared" ca="1" si="247"/>
        <v>-10.258310542216721</v>
      </c>
      <c r="L573" s="304">
        <f t="shared" ca="1" si="232"/>
        <v>386.53298531797998</v>
      </c>
      <c r="M573" s="306">
        <f t="shared" ca="1" si="248"/>
        <v>-1.5264519589784606</v>
      </c>
      <c r="N573" s="304">
        <f t="shared" ca="1" si="249"/>
        <v>-87.45925487894246</v>
      </c>
      <c r="P573" s="310">
        <f t="shared" ca="1" si="250"/>
        <v>23</v>
      </c>
      <c r="Q573" s="304">
        <f t="shared" ca="1" si="251"/>
        <v>0</v>
      </c>
      <c r="R573" s="306">
        <f t="shared" ca="1" si="252"/>
        <v>0</v>
      </c>
      <c r="S573" s="307">
        <f t="shared" ca="1" si="253"/>
        <v>5.083000000000002</v>
      </c>
      <c r="T573" s="304">
        <f t="shared" ca="1" si="233"/>
        <v>49.86423000000002</v>
      </c>
      <c r="U573" s="311">
        <f t="shared" ca="1" si="234"/>
        <v>0</v>
      </c>
      <c r="V573" s="306">
        <f t="shared" ca="1" si="235"/>
        <v>1.2262572879239197</v>
      </c>
      <c r="W573" s="304">
        <f t="shared" ca="1" si="236"/>
        <v>43.633850010387377</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1.2161136252799025</v>
      </c>
      <c r="AH573" s="304">
        <f t="shared" ca="1" si="260"/>
        <v>-8.5842424748967634</v>
      </c>
    </row>
    <row r="574" spans="1:34" x14ac:dyDescent="0.2">
      <c r="A574" s="347">
        <f t="shared" ca="1" si="238"/>
        <v>1E-4</v>
      </c>
      <c r="B574" s="304">
        <f t="shared" ca="1" si="239"/>
        <v>34.318300000000804</v>
      </c>
      <c r="D574" s="306">
        <f t="shared" ca="1" si="240"/>
        <v>-0.38053932967670867</v>
      </c>
      <c r="E574" s="307">
        <f t="shared" ca="1" si="241"/>
        <v>-1.2341676691088317</v>
      </c>
      <c r="F574" s="304">
        <f t="shared" ca="1" si="242"/>
        <v>1.2915030069281006</v>
      </c>
      <c r="G574" s="306">
        <f t="shared" ca="1" si="243"/>
        <v>4.7721260683632432</v>
      </c>
      <c r="H574" s="307">
        <f t="shared" ca="1" si="244"/>
        <v>-107.54558896187949</v>
      </c>
      <c r="I574" s="304">
        <f t="shared" ca="1" si="245"/>
        <v>107.65141379642854</v>
      </c>
      <c r="J574" s="306">
        <f t="shared" ca="1" si="246"/>
        <v>386.39683720709877</v>
      </c>
      <c r="K574" s="307">
        <f t="shared" ca="1" si="247"/>
        <v>-10.269065094942071</v>
      </c>
      <c r="L574" s="304">
        <f t="shared" ca="1" si="232"/>
        <v>386.53327088566817</v>
      </c>
      <c r="M574" s="306">
        <f t="shared" ca="1" si="248"/>
        <v>-1.5264523629449998</v>
      </c>
      <c r="N574" s="304">
        <f t="shared" ca="1" si="249"/>
        <v>-87.459278024520216</v>
      </c>
      <c r="P574" s="310">
        <f t="shared" ca="1" si="250"/>
        <v>23</v>
      </c>
      <c r="Q574" s="304">
        <f t="shared" ca="1" si="251"/>
        <v>0</v>
      </c>
      <c r="R574" s="306">
        <f t="shared" ca="1" si="252"/>
        <v>0</v>
      </c>
      <c r="S574" s="307">
        <f t="shared" ca="1" si="253"/>
        <v>5.083000000000002</v>
      </c>
      <c r="T574" s="304">
        <f t="shared" ca="1" si="233"/>
        <v>49.86423000000002</v>
      </c>
      <c r="U574" s="311">
        <f t="shared" ca="1" si="234"/>
        <v>0</v>
      </c>
      <c r="V574" s="306">
        <f t="shared" ca="1" si="235"/>
        <v>1.226258606709842</v>
      </c>
      <c r="W574" s="304">
        <f t="shared" ca="1" si="236"/>
        <v>43.633995518995818</v>
      </c>
      <c r="Y574" s="314" t="str">
        <f t="shared" ca="1" si="254"/>
        <v/>
      </c>
      <c r="Z574" s="315" t="str">
        <f t="shared" ca="1" si="255"/>
        <v/>
      </c>
      <c r="AA574" s="316" t="str">
        <f t="shared" ca="1" si="256"/>
        <v/>
      </c>
      <c r="AC574" s="310" t="e">
        <f t="shared" ca="1" si="257"/>
        <v>#N/A</v>
      </c>
      <c r="AD574" s="323" t="e">
        <f t="shared" ca="1" si="258"/>
        <v>#N/A</v>
      </c>
      <c r="AE574" s="324" t="e">
        <f t="shared" ca="1" si="237"/>
        <v>#N/A</v>
      </c>
      <c r="AG574" s="306">
        <f t="shared" ca="1" si="259"/>
        <v>1.2160851740666949</v>
      </c>
      <c r="AH574" s="304">
        <f t="shared" ca="1" si="260"/>
        <v>-8.5842711017877953</v>
      </c>
    </row>
    <row r="575" spans="1:34" x14ac:dyDescent="0.2">
      <c r="A575" s="347">
        <f t="shared" ca="1" si="238"/>
        <v>1E-4</v>
      </c>
      <c r="B575" s="304">
        <f t="shared" ca="1" si="239"/>
        <v>34.318400000000807</v>
      </c>
      <c r="D575" s="306">
        <f t="shared" ca="1" si="240"/>
        <v>-0.38053713432481695</v>
      </c>
      <c r="E575" s="307">
        <f t="shared" ca="1" si="241"/>
        <v>-1.234138917003742</v>
      </c>
      <c r="F575" s="304">
        <f t="shared" ca="1" si="242"/>
        <v>1.291474884410577</v>
      </c>
      <c r="G575" s="306">
        <f t="shared" ca="1" si="243"/>
        <v>4.7720880146498104</v>
      </c>
      <c r="H575" s="307">
        <f t="shared" ca="1" si="244"/>
        <v>-107.54571237577119</v>
      </c>
      <c r="I575" s="304">
        <f t="shared" ca="1" si="245"/>
        <v>107.65153540210966</v>
      </c>
      <c r="J575" s="306">
        <f t="shared" ca="1" si="246"/>
        <v>386.39683720709877</v>
      </c>
      <c r="K575" s="307">
        <f t="shared" ca="1" si="247"/>
        <v>-10.279819660008954</v>
      </c>
      <c r="L575" s="304">
        <f t="shared" ca="1" si="232"/>
        <v>386.53355675269836</v>
      </c>
      <c r="M575" s="306">
        <f t="shared" ca="1" si="248"/>
        <v>-1.5264527669074051</v>
      </c>
      <c r="N575" s="304">
        <f t="shared" ca="1" si="249"/>
        <v>-87.459301169861121</v>
      </c>
      <c r="P575" s="310">
        <f t="shared" ca="1" si="250"/>
        <v>23</v>
      </c>
      <c r="Q575" s="304">
        <f t="shared" ca="1" si="251"/>
        <v>0</v>
      </c>
      <c r="R575" s="306">
        <f t="shared" ca="1" si="252"/>
        <v>0</v>
      </c>
      <c r="S575" s="307">
        <f t="shared" ca="1" si="253"/>
        <v>5.083000000000002</v>
      </c>
      <c r="T575" s="304">
        <f t="shared" ca="1" si="233"/>
        <v>49.86423000000002</v>
      </c>
      <c r="U575" s="311">
        <f t="shared" ca="1" si="234"/>
        <v>0</v>
      </c>
      <c r="V575" s="306">
        <f t="shared" ca="1" si="235"/>
        <v>1.2262599254986968</v>
      </c>
      <c r="W575" s="304">
        <f t="shared" ca="1" si="236"/>
        <v>43.634141025725654</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1.2160567232196922</v>
      </c>
      <c r="AH575" s="304">
        <f t="shared" ca="1" si="260"/>
        <v>-8.5842997283092277</v>
      </c>
    </row>
    <row r="576" spans="1:34" x14ac:dyDescent="0.2">
      <c r="A576" s="347">
        <f t="shared" ca="1" si="238"/>
        <v>1E-4</v>
      </c>
      <c r="B576" s="304">
        <f t="shared" ca="1" si="239"/>
        <v>34.31850000000081</v>
      </c>
      <c r="D576" s="306">
        <f t="shared" ca="1" si="240"/>
        <v>-0.38053493896882523</v>
      </c>
      <c r="E576" s="307">
        <f t="shared" ca="1" si="241"/>
        <v>-1.2341101652698256</v>
      </c>
      <c r="F576" s="304">
        <f t="shared" ca="1" si="242"/>
        <v>1.2914467622779979</v>
      </c>
      <c r="G576" s="306">
        <f t="shared" ca="1" si="243"/>
        <v>4.7720499611559131</v>
      </c>
      <c r="H576" s="307">
        <f t="shared" ca="1" si="244"/>
        <v>-107.54583578678772</v>
      </c>
      <c r="I576" s="304">
        <f t="shared" ca="1" si="245"/>
        <v>107.65165700494572</v>
      </c>
      <c r="J576" s="306">
        <f t="shared" ca="1" si="246"/>
        <v>386.39683720709877</v>
      </c>
      <c r="K576" s="307">
        <f t="shared" ca="1" si="247"/>
        <v>-10.290574237417083</v>
      </c>
      <c r="L576" s="304">
        <f t="shared" ca="1" si="232"/>
        <v>386.53384291907088</v>
      </c>
      <c r="M576" s="306">
        <f t="shared" ca="1" si="248"/>
        <v>-1.5264531708656763</v>
      </c>
      <c r="N576" s="304">
        <f t="shared" ca="1" si="249"/>
        <v>-87.459324314965173</v>
      </c>
      <c r="P576" s="310">
        <f t="shared" ca="1" si="250"/>
        <v>23</v>
      </c>
      <c r="Q576" s="304">
        <f t="shared" ca="1" si="251"/>
        <v>0</v>
      </c>
      <c r="R576" s="306">
        <f t="shared" ca="1" si="252"/>
        <v>0</v>
      </c>
      <c r="S576" s="307">
        <f t="shared" ca="1" si="253"/>
        <v>5.083000000000002</v>
      </c>
      <c r="T576" s="304">
        <f t="shared" ca="1" si="233"/>
        <v>49.86423000000002</v>
      </c>
      <c r="U576" s="311">
        <f t="shared" ca="1" si="234"/>
        <v>0</v>
      </c>
      <c r="V576" s="306">
        <f t="shared" ca="1" si="235"/>
        <v>1.2262612442904839</v>
      </c>
      <c r="W576" s="304">
        <f t="shared" ca="1" si="236"/>
        <v>43.634286530576858</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1.2160282727388783</v>
      </c>
      <c r="AH576" s="304">
        <f t="shared" ca="1" si="260"/>
        <v>-8.5843283544610731</v>
      </c>
    </row>
    <row r="577" spans="1:34" x14ac:dyDescent="0.2">
      <c r="A577" s="347">
        <f t="shared" ca="1" si="238"/>
        <v>1E-4</v>
      </c>
      <c r="B577" s="304">
        <f t="shared" ca="1" si="239"/>
        <v>34.318600000000814</v>
      </c>
      <c r="D577" s="306">
        <f t="shared" ca="1" si="240"/>
        <v>-0.38053274360873612</v>
      </c>
      <c r="E577" s="307">
        <f t="shared" ca="1" si="241"/>
        <v>-1.2340814139070808</v>
      </c>
      <c r="F577" s="304">
        <f t="shared" ca="1" si="242"/>
        <v>1.2914186405303634</v>
      </c>
      <c r="G577" s="306">
        <f t="shared" ca="1" si="243"/>
        <v>4.7720119078815522</v>
      </c>
      <c r="H577" s="307">
        <f t="shared" ca="1" si="244"/>
        <v>-107.54595919492911</v>
      </c>
      <c r="I577" s="304">
        <f t="shared" ca="1" si="245"/>
        <v>107.65177860493677</v>
      </c>
      <c r="J577" s="306">
        <f t="shared" ca="1" si="246"/>
        <v>386.39683720709877</v>
      </c>
      <c r="K577" s="307">
        <f t="shared" ca="1" si="247"/>
        <v>-10.301328827166168</v>
      </c>
      <c r="L577" s="304">
        <f t="shared" ca="1" si="232"/>
        <v>386.53412938478613</v>
      </c>
      <c r="M577" s="306">
        <f t="shared" ca="1" si="248"/>
        <v>-1.5264535748198138</v>
      </c>
      <c r="N577" s="304">
        <f t="shared" ca="1" si="249"/>
        <v>-87.459347459832358</v>
      </c>
      <c r="P577" s="310">
        <f t="shared" ca="1" si="250"/>
        <v>23</v>
      </c>
      <c r="Q577" s="304">
        <f t="shared" ca="1" si="251"/>
        <v>0</v>
      </c>
      <c r="R577" s="306">
        <f t="shared" ca="1" si="252"/>
        <v>0</v>
      </c>
      <c r="S577" s="307">
        <f t="shared" ca="1" si="253"/>
        <v>5.083000000000002</v>
      </c>
      <c r="T577" s="304">
        <f t="shared" ca="1" si="233"/>
        <v>49.86423000000002</v>
      </c>
      <c r="U577" s="311">
        <f t="shared" ca="1" si="234"/>
        <v>0</v>
      </c>
      <c r="V577" s="306">
        <f t="shared" ca="1" si="235"/>
        <v>1.2262625630852031</v>
      </c>
      <c r="W577" s="304">
        <f t="shared" ca="1" si="236"/>
        <v>43.634432033549452</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1.215999822624255</v>
      </c>
      <c r="AH577" s="304">
        <f t="shared" ca="1" si="260"/>
        <v>-8.5843569802433297</v>
      </c>
    </row>
    <row r="578" spans="1:34" x14ac:dyDescent="0.2">
      <c r="A578" s="347">
        <f t="shared" ca="1" si="238"/>
        <v>1E-4</v>
      </c>
      <c r="B578" s="304">
        <f t="shared" ca="1" si="239"/>
        <v>34.318700000000817</v>
      </c>
      <c r="D578" s="306">
        <f t="shared" ca="1" si="240"/>
        <v>-0.38053054824454841</v>
      </c>
      <c r="E578" s="307">
        <f t="shared" ca="1" si="241"/>
        <v>-1.2340526629155075</v>
      </c>
      <c r="F578" s="304">
        <f t="shared" ca="1" si="242"/>
        <v>1.2913905191676729</v>
      </c>
      <c r="G578" s="306">
        <f t="shared" ca="1" si="243"/>
        <v>4.7719738548267276</v>
      </c>
      <c r="H578" s="307">
        <f t="shared" ca="1" si="244"/>
        <v>-107.5460826001954</v>
      </c>
      <c r="I578" s="304">
        <f t="shared" ca="1" si="245"/>
        <v>107.65190020208283</v>
      </c>
      <c r="J578" s="306">
        <f t="shared" ca="1" si="246"/>
        <v>386.39683720709877</v>
      </c>
      <c r="K578" s="307">
        <f t="shared" ca="1" si="247"/>
        <v>-10.312083429255924</v>
      </c>
      <c r="L578" s="304">
        <f t="shared" ca="1" si="232"/>
        <v>386.53441614984439</v>
      </c>
      <c r="M578" s="306">
        <f t="shared" ca="1" si="248"/>
        <v>-1.5264539787698175</v>
      </c>
      <c r="N578" s="304">
        <f t="shared" ca="1" si="249"/>
        <v>-87.459370604462706</v>
      </c>
      <c r="P578" s="310">
        <f t="shared" ca="1" si="250"/>
        <v>23</v>
      </c>
      <c r="Q578" s="304">
        <f t="shared" ca="1" si="251"/>
        <v>0</v>
      </c>
      <c r="R578" s="306">
        <f t="shared" ca="1" si="252"/>
        <v>0</v>
      </c>
      <c r="S578" s="307">
        <f t="shared" ca="1" si="253"/>
        <v>5.083000000000002</v>
      </c>
      <c r="T578" s="304">
        <f t="shared" ca="1" si="233"/>
        <v>49.86423000000002</v>
      </c>
      <c r="U578" s="311">
        <f t="shared" ca="1" si="234"/>
        <v>0</v>
      </c>
      <c r="V578" s="306">
        <f t="shared" ca="1" si="235"/>
        <v>1.2262638818828551</v>
      </c>
      <c r="W578" s="304">
        <f t="shared" ca="1" si="236"/>
        <v>43.634577534643455</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1.2159713728758241</v>
      </c>
      <c r="AH578" s="304">
        <f t="shared" ca="1" si="260"/>
        <v>-8.5843856056559975</v>
      </c>
    </row>
    <row r="579" spans="1:34" x14ac:dyDescent="0.2">
      <c r="A579" s="347">
        <f t="shared" ca="1" si="238"/>
        <v>1E-4</v>
      </c>
      <c r="B579" s="304">
        <f t="shared" ca="1" si="239"/>
        <v>34.31880000000082</v>
      </c>
      <c r="D579" s="306">
        <f t="shared" ca="1" si="240"/>
        <v>-0.38052835287626335</v>
      </c>
      <c r="E579" s="307">
        <f t="shared" ca="1" si="241"/>
        <v>-1.2340239122951022</v>
      </c>
      <c r="F579" s="304">
        <f t="shared" ca="1" si="242"/>
        <v>1.291362398189924</v>
      </c>
      <c r="G579" s="306">
        <f t="shared" ca="1" si="243"/>
        <v>4.7719358019914404</v>
      </c>
      <c r="H579" s="307">
        <f t="shared" ca="1" si="244"/>
        <v>-107.54620600258663</v>
      </c>
      <c r="I579" s="304">
        <f t="shared" ca="1" si="245"/>
        <v>107.65202179638396</v>
      </c>
      <c r="J579" s="306">
        <f t="shared" ca="1" si="246"/>
        <v>386.39683720709877</v>
      </c>
      <c r="K579" s="307">
        <f t="shared" ca="1" si="247"/>
        <v>-10.322838043686064</v>
      </c>
      <c r="L579" s="304">
        <f t="shared" ca="1" si="232"/>
        <v>386.53470321424618</v>
      </c>
      <c r="M579" s="306">
        <f t="shared" ca="1" si="248"/>
        <v>-1.5264543827156873</v>
      </c>
      <c r="N579" s="304">
        <f t="shared" ca="1" si="249"/>
        <v>-87.459393748856201</v>
      </c>
      <c r="P579" s="310">
        <f t="shared" ca="1" si="250"/>
        <v>23</v>
      </c>
      <c r="Q579" s="304">
        <f t="shared" ca="1" si="251"/>
        <v>0</v>
      </c>
      <c r="R579" s="306">
        <f t="shared" ca="1" si="252"/>
        <v>0</v>
      </c>
      <c r="S579" s="307">
        <f t="shared" ca="1" si="253"/>
        <v>5.083000000000002</v>
      </c>
      <c r="T579" s="304">
        <f t="shared" ca="1" si="233"/>
        <v>49.86423000000002</v>
      </c>
      <c r="U579" s="311">
        <f t="shared" ca="1" si="234"/>
        <v>0</v>
      </c>
      <c r="V579" s="306">
        <f t="shared" ca="1" si="235"/>
        <v>1.2262652006834389</v>
      </c>
      <c r="W579" s="304">
        <f t="shared" ca="1" si="236"/>
        <v>43.63472303385889</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1.2159429234935786</v>
      </c>
      <c r="AH579" s="304">
        <f t="shared" ca="1" si="260"/>
        <v>-8.5844142306990836</v>
      </c>
    </row>
    <row r="580" spans="1:34" x14ac:dyDescent="0.2">
      <c r="A580" s="347">
        <f t="shared" ca="1" si="238"/>
        <v>1E-4</v>
      </c>
      <c r="B580" s="304">
        <f t="shared" ca="1" si="239"/>
        <v>34.318900000000824</v>
      </c>
      <c r="D580" s="306">
        <f t="shared" ca="1" si="240"/>
        <v>-0.38052615750388169</v>
      </c>
      <c r="E580" s="307">
        <f t="shared" ca="1" si="241"/>
        <v>-1.2339951620458596</v>
      </c>
      <c r="F580" s="304">
        <f t="shared" ca="1" si="242"/>
        <v>1.2913342775971124</v>
      </c>
      <c r="G580" s="306">
        <f t="shared" ca="1" si="243"/>
        <v>4.7718977493756904</v>
      </c>
      <c r="H580" s="307">
        <f t="shared" ca="1" si="244"/>
        <v>-107.54632940210283</v>
      </c>
      <c r="I580" s="304">
        <f t="shared" ca="1" si="245"/>
        <v>107.6521433878402</v>
      </c>
      <c r="J580" s="306">
        <f t="shared" ca="1" si="246"/>
        <v>386.39683720709877</v>
      </c>
      <c r="K580" s="307">
        <f t="shared" ca="1" si="247"/>
        <v>-10.333592670456298</v>
      </c>
      <c r="L580" s="304">
        <f t="shared" ref="L580:L643" ca="1" si="261">SQRT(pos_x^2+pos_z^2)</f>
        <v>386.53499057799161</v>
      </c>
      <c r="M580" s="306">
        <f t="shared" ca="1" si="248"/>
        <v>-1.5264547866574236</v>
      </c>
      <c r="N580" s="304">
        <f t="shared" ca="1" si="249"/>
        <v>-87.459416893012857</v>
      </c>
      <c r="P580" s="310">
        <f t="shared" ca="1" si="250"/>
        <v>23</v>
      </c>
      <c r="Q580" s="304">
        <f t="shared" ca="1" si="251"/>
        <v>0</v>
      </c>
      <c r="R580" s="306">
        <f t="shared" ca="1" si="252"/>
        <v>0</v>
      </c>
      <c r="S580" s="307">
        <f t="shared" ca="1" si="253"/>
        <v>5.083000000000002</v>
      </c>
      <c r="T580" s="304">
        <f t="shared" ref="T580:T643" ca="1" si="262">m*g</f>
        <v>49.86423000000002</v>
      </c>
      <c r="U580" s="311">
        <f t="shared" ref="U580:U643" ca="1" si="263">IF(pos_xz&lt;L_rampe,Poids*COS(Beta),0)</f>
        <v>0</v>
      </c>
      <c r="V580" s="306">
        <f t="shared" ref="V580:V643" ca="1" si="264">Rho_moyen*(20000-Alt_rampe-pos_z)/(20000+Alt_rampe+pos_z)</f>
        <v>1.2262665194869555</v>
      </c>
      <c r="W580" s="304">
        <f t="shared" ref="W580:W643" ca="1" si="265">1/2*Rho*Sref*Cx*vit_xz^2</f>
        <v>43.634868531195778</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1.2159144744775165</v>
      </c>
      <c r="AH580" s="304">
        <f t="shared" ca="1" si="260"/>
        <v>-8.5844428553725898</v>
      </c>
    </row>
    <row r="581" spans="1:34" x14ac:dyDescent="0.2">
      <c r="A581" s="347">
        <f t="shared" ref="A581:A644" ca="1" si="267">IF(B580+0.01&lt;=T_ini+ROUNDUP(Temps_fin_propu,0), 0.01, IF(K580&gt;0, 0.1, 0.0001))</f>
        <v>1E-4</v>
      </c>
      <c r="B581" s="304">
        <f t="shared" ref="B581:B644" ca="1" si="268">B580+pas</f>
        <v>34.319000000000827</v>
      </c>
      <c r="D581" s="306">
        <f t="shared" ref="D581:D644" ca="1" si="269">IF(AND(L580&lt;L_rampe,Poussee&lt;Poids*SIN(M580)),0,(-W580+Poussee)/m*COS(M580)-U580/m*SIN(M580))</f>
        <v>-0.38052396212740269</v>
      </c>
      <c r="E581" s="307">
        <f t="shared" ref="E581:E644" ca="1" si="270">IF(AND(L580&lt;L_rampe,Poussee&lt;Poids*SIN(M580)),0,(-W580+Poussee)/m*SIN(M580)+U580/m*COS(M580)-Poids/m)</f>
        <v>-1.2339664121677743</v>
      </c>
      <c r="F581" s="304">
        <f t="shared" ref="F581:F644" ca="1" si="271">SQRT(acc_x^2+acc_z^2)</f>
        <v>1.2913061573892328</v>
      </c>
      <c r="G581" s="306">
        <f t="shared" ref="G581:G644" ca="1" si="272">G580+acc_x*pas</f>
        <v>4.7718596969794778</v>
      </c>
      <c r="H581" s="307">
        <f t="shared" ref="H581:H644" ca="1" si="273">H580+acc_z*pas</f>
        <v>-107.54645279874404</v>
      </c>
      <c r="I581" s="304">
        <f t="shared" ref="I581:I644" ca="1" si="274">SQRT(vit_x^2+vit_z^2)</f>
        <v>107.65226497645155</v>
      </c>
      <c r="J581" s="306">
        <f t="shared" ref="J581:J644" ca="1" si="275">J580+0.5*(vit_x+G580)*pas*(K580&gt;=0)</f>
        <v>386.39683720709877</v>
      </c>
      <c r="K581" s="307">
        <f t="shared" ref="K581:K644" ca="1" si="276">K580+0.5*(vit_z+H580)*pas</f>
        <v>-10.34434730956634</v>
      </c>
      <c r="L581" s="304">
        <f t="shared" ca="1" si="261"/>
        <v>386.53527824108124</v>
      </c>
      <c r="M581" s="306">
        <f t="shared" ref="M581:M644" ca="1" si="277">IF(AND(L580&gt;L_rampe,G581&gt;0),ATAN2(G581,H581),$M$4)</f>
        <v>-1.5264551905950263</v>
      </c>
      <c r="N581" s="304">
        <f t="shared" ref="N581:N644" ca="1" si="278">DEGREES(Beta)</f>
        <v>-87.459440036932676</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5.083000000000002</v>
      </c>
      <c r="T581" s="304">
        <f t="shared" ca="1" si="262"/>
        <v>49.86423000000002</v>
      </c>
      <c r="U581" s="311">
        <f t="shared" ca="1" si="263"/>
        <v>0</v>
      </c>
      <c r="V581" s="306">
        <f t="shared" ca="1" si="264"/>
        <v>1.2262678382934038</v>
      </c>
      <c r="W581" s="304">
        <f t="shared" ca="1" si="265"/>
        <v>43.635014026654076</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1.2158860258276309</v>
      </c>
      <c r="AH581" s="304">
        <f t="shared" ref="AH581:AH644" ca="1" si="289">IF(AND(L580&lt;L_rampe,Poussee&lt;Poids*SIN(M580)), g*SIN(M580), (-W580+Poussee)/m)</f>
        <v>-8.5844714796765214</v>
      </c>
    </row>
    <row r="582" spans="1:34" x14ac:dyDescent="0.2">
      <c r="A582" s="347">
        <f t="shared" ca="1" si="267"/>
        <v>1E-4</v>
      </c>
      <c r="B582" s="304">
        <f t="shared" ca="1" si="268"/>
        <v>34.31910000000083</v>
      </c>
      <c r="D582" s="306">
        <f t="shared" ca="1" si="269"/>
        <v>-0.38052176674682675</v>
      </c>
      <c r="E582" s="307">
        <f t="shared" ca="1" si="270"/>
        <v>-1.2339376626608569</v>
      </c>
      <c r="F582" s="304">
        <f t="shared" ca="1" si="271"/>
        <v>1.2912780375662962</v>
      </c>
      <c r="G582" s="306">
        <f t="shared" ca="1" si="272"/>
        <v>4.7718216448028032</v>
      </c>
      <c r="H582" s="307">
        <f t="shared" ca="1" si="273"/>
        <v>-107.5465761925103</v>
      </c>
      <c r="I582" s="304">
        <f t="shared" ca="1" si="274"/>
        <v>107.65238656221807</v>
      </c>
      <c r="J582" s="306">
        <f t="shared" ca="1" si="275"/>
        <v>386.39683720709877</v>
      </c>
      <c r="K582" s="307">
        <f t="shared" ca="1" si="276"/>
        <v>-10.355101961015903</v>
      </c>
      <c r="L582" s="304">
        <f t="shared" ca="1" si="261"/>
        <v>386.53556620351537</v>
      </c>
      <c r="M582" s="306">
        <f t="shared" ca="1" si="277"/>
        <v>-1.5264555945284954</v>
      </c>
      <c r="N582" s="304">
        <f t="shared" ca="1" si="278"/>
        <v>-87.459463180615671</v>
      </c>
      <c r="P582" s="310">
        <f t="shared" ca="1" si="279"/>
        <v>23</v>
      </c>
      <c r="Q582" s="304">
        <f t="shared" ca="1" si="280"/>
        <v>0</v>
      </c>
      <c r="R582" s="306">
        <f t="shared" ca="1" si="281"/>
        <v>0</v>
      </c>
      <c r="S582" s="307">
        <f t="shared" ca="1" si="282"/>
        <v>5.083000000000002</v>
      </c>
      <c r="T582" s="304">
        <f t="shared" ca="1" si="262"/>
        <v>49.86423000000002</v>
      </c>
      <c r="U582" s="311">
        <f t="shared" ca="1" si="263"/>
        <v>0</v>
      </c>
      <c r="V582" s="306">
        <f t="shared" ca="1" si="264"/>
        <v>1.2262691571027848</v>
      </c>
      <c r="W582" s="304">
        <f t="shared" ca="1" si="265"/>
        <v>43.635159520233863</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1.2158575775439306</v>
      </c>
      <c r="AH582" s="304">
        <f t="shared" ca="1" si="289"/>
        <v>-8.5845001036108712</v>
      </c>
    </row>
    <row r="583" spans="1:34" x14ac:dyDescent="0.2">
      <c r="A583" s="347">
        <f t="shared" ca="1" si="267"/>
        <v>1E-4</v>
      </c>
      <c r="B583" s="304">
        <f t="shared" ca="1" si="268"/>
        <v>34.319200000000833</v>
      </c>
      <c r="D583" s="306">
        <f t="shared" ca="1" si="269"/>
        <v>-0.38051957136215542</v>
      </c>
      <c r="E583" s="307">
        <f t="shared" ca="1" si="270"/>
        <v>-1.2339089135250898</v>
      </c>
      <c r="F583" s="304">
        <f t="shared" ca="1" si="271"/>
        <v>1.2912499181282862</v>
      </c>
      <c r="G583" s="306">
        <f t="shared" ca="1" si="272"/>
        <v>4.7717835928456669</v>
      </c>
      <c r="H583" s="307">
        <f t="shared" ca="1" si="273"/>
        <v>-107.54669958340165</v>
      </c>
      <c r="I583" s="304">
        <f t="shared" ca="1" si="274"/>
        <v>107.65250814513982</v>
      </c>
      <c r="J583" s="306">
        <f t="shared" ca="1" si="275"/>
        <v>386.39683720709877</v>
      </c>
      <c r="K583" s="307">
        <f t="shared" ca="1" si="276"/>
        <v>-10.365856624804698</v>
      </c>
      <c r="L583" s="304">
        <f t="shared" ca="1" si="261"/>
        <v>386.53585446529428</v>
      </c>
      <c r="M583" s="306">
        <f t="shared" ca="1" si="277"/>
        <v>-1.5264559984578312</v>
      </c>
      <c r="N583" s="304">
        <f t="shared" ca="1" si="278"/>
        <v>-87.459486324061828</v>
      </c>
      <c r="P583" s="310">
        <f t="shared" ca="1" si="279"/>
        <v>23</v>
      </c>
      <c r="Q583" s="304">
        <f t="shared" ca="1" si="280"/>
        <v>0</v>
      </c>
      <c r="R583" s="306">
        <f t="shared" ca="1" si="281"/>
        <v>0</v>
      </c>
      <c r="S583" s="307">
        <f t="shared" ca="1" si="282"/>
        <v>5.083000000000002</v>
      </c>
      <c r="T583" s="304">
        <f t="shared" ca="1" si="262"/>
        <v>49.86423000000002</v>
      </c>
      <c r="U583" s="311">
        <f t="shared" ca="1" si="263"/>
        <v>0</v>
      </c>
      <c r="V583" s="306">
        <f t="shared" ca="1" si="264"/>
        <v>1.2262704759150977</v>
      </c>
      <c r="W583" s="304">
        <f t="shared" ca="1" si="265"/>
        <v>43.635305011935145</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1.2158291296264014</v>
      </c>
      <c r="AH583" s="304">
        <f t="shared" ca="1" si="289"/>
        <v>-8.5845287271756536</v>
      </c>
    </row>
    <row r="584" spans="1:34" x14ac:dyDescent="0.2">
      <c r="A584" s="347">
        <f t="shared" ca="1" si="267"/>
        <v>1E-4</v>
      </c>
      <c r="B584" s="304">
        <f t="shared" ca="1" si="268"/>
        <v>34.319300000000837</v>
      </c>
      <c r="D584" s="306">
        <f t="shared" ca="1" si="269"/>
        <v>-0.38051737597338742</v>
      </c>
      <c r="E584" s="307">
        <f t="shared" ca="1" si="270"/>
        <v>-1.2338801647604747</v>
      </c>
      <c r="F584" s="304">
        <f t="shared" ca="1" si="271"/>
        <v>1.2912217990752048</v>
      </c>
      <c r="G584" s="306">
        <f t="shared" ca="1" si="272"/>
        <v>4.7717455411080696</v>
      </c>
      <c r="H584" s="307">
        <f t="shared" ca="1" si="273"/>
        <v>-107.54682297141812</v>
      </c>
      <c r="I584" s="304">
        <f t="shared" ca="1" si="274"/>
        <v>107.65262972521681</v>
      </c>
      <c r="J584" s="306">
        <f t="shared" ca="1" si="275"/>
        <v>386.39683720709877</v>
      </c>
      <c r="K584" s="307">
        <f t="shared" ca="1" si="276"/>
        <v>-10.376611300932439</v>
      </c>
      <c r="L584" s="304">
        <f t="shared" ca="1" si="261"/>
        <v>386.53614302641842</v>
      </c>
      <c r="M584" s="306">
        <f t="shared" ca="1" si="277"/>
        <v>-1.5264564023830334</v>
      </c>
      <c r="N584" s="304">
        <f t="shared" ca="1" si="278"/>
        <v>-87.459509467271147</v>
      </c>
      <c r="P584" s="310">
        <f t="shared" ca="1" si="279"/>
        <v>23</v>
      </c>
      <c r="Q584" s="304">
        <f t="shared" ca="1" si="280"/>
        <v>0</v>
      </c>
      <c r="R584" s="306">
        <f t="shared" ca="1" si="281"/>
        <v>0</v>
      </c>
      <c r="S584" s="307">
        <f t="shared" ca="1" si="282"/>
        <v>5.083000000000002</v>
      </c>
      <c r="T584" s="304">
        <f t="shared" ca="1" si="262"/>
        <v>49.86423000000002</v>
      </c>
      <c r="U584" s="311">
        <f t="shared" ca="1" si="263"/>
        <v>0</v>
      </c>
      <c r="V584" s="306">
        <f t="shared" ca="1" si="264"/>
        <v>1.226271794730343</v>
      </c>
      <c r="W584" s="304">
        <f t="shared" ca="1" si="265"/>
        <v>43.63545050175793</v>
      </c>
      <c r="Y584" s="314" t="str">
        <f t="shared" ca="1" si="283"/>
        <v/>
      </c>
      <c r="Z584" s="315" t="str">
        <f t="shared" ca="1" si="284"/>
        <v/>
      </c>
      <c r="AA584" s="316" t="str">
        <f t="shared" ca="1" si="285"/>
        <v/>
      </c>
      <c r="AC584" s="310" t="e">
        <f t="shared" ca="1" si="286"/>
        <v>#N/A</v>
      </c>
      <c r="AD584" s="323" t="e">
        <f t="shared" ca="1" si="287"/>
        <v>#N/A</v>
      </c>
      <c r="AE584" s="324" t="e">
        <f t="shared" ca="1" si="266"/>
        <v>#N/A</v>
      </c>
      <c r="AG584" s="306">
        <f t="shared" ca="1" si="288"/>
        <v>1.2158006820750451</v>
      </c>
      <c r="AH584" s="304">
        <f t="shared" ca="1" si="289"/>
        <v>-8.5845573503708685</v>
      </c>
    </row>
    <row r="585" spans="1:34" x14ac:dyDescent="0.2">
      <c r="A585" s="347">
        <f t="shared" ca="1" si="267"/>
        <v>1E-4</v>
      </c>
      <c r="B585" s="304">
        <f t="shared" ca="1" si="268"/>
        <v>34.31940000000084</v>
      </c>
      <c r="D585" s="306">
        <f t="shared" ca="1" si="269"/>
        <v>-0.38051518058052575</v>
      </c>
      <c r="E585" s="307">
        <f t="shared" ca="1" si="270"/>
        <v>-1.233851416367008</v>
      </c>
      <c r="F585" s="304">
        <f t="shared" ca="1" si="271"/>
        <v>1.2911936804070496</v>
      </c>
      <c r="G585" s="306">
        <f t="shared" ca="1" si="272"/>
        <v>4.7717074895900113</v>
      </c>
      <c r="H585" s="307">
        <f t="shared" ca="1" si="273"/>
        <v>-107.54694635655976</v>
      </c>
      <c r="I585" s="304">
        <f t="shared" ca="1" si="274"/>
        <v>107.65275130244908</v>
      </c>
      <c r="J585" s="306">
        <f t="shared" ca="1" si="275"/>
        <v>386.39683720709877</v>
      </c>
      <c r="K585" s="307">
        <f t="shared" ca="1" si="276"/>
        <v>-10.387365989398837</v>
      </c>
      <c r="L585" s="304">
        <f t="shared" ca="1" si="261"/>
        <v>386.53643188688812</v>
      </c>
      <c r="M585" s="306">
        <f t="shared" ca="1" si="277"/>
        <v>-1.5264568063041022</v>
      </c>
      <c r="N585" s="304">
        <f t="shared" ca="1" si="278"/>
        <v>-87.459532610243656</v>
      </c>
      <c r="P585" s="310">
        <f t="shared" ca="1" si="279"/>
        <v>23</v>
      </c>
      <c r="Q585" s="304">
        <f t="shared" ca="1" si="280"/>
        <v>0</v>
      </c>
      <c r="R585" s="306">
        <f t="shared" ca="1" si="281"/>
        <v>0</v>
      </c>
      <c r="S585" s="307">
        <f t="shared" ca="1" si="282"/>
        <v>5.083000000000002</v>
      </c>
      <c r="T585" s="304">
        <f t="shared" ca="1" si="262"/>
        <v>49.86423000000002</v>
      </c>
      <c r="U585" s="311">
        <f t="shared" ca="1" si="263"/>
        <v>0</v>
      </c>
      <c r="V585" s="306">
        <f t="shared" ca="1" si="264"/>
        <v>1.2262731135485201</v>
      </c>
      <c r="W585" s="304">
        <f t="shared" ca="1" si="265"/>
        <v>43.635595989702203</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1.2157722348898545</v>
      </c>
      <c r="AH585" s="304">
        <f t="shared" ca="1" si="289"/>
        <v>-8.5845859731965195</v>
      </c>
    </row>
    <row r="586" spans="1:34" x14ac:dyDescent="0.2">
      <c r="A586" s="347">
        <f t="shared" ca="1" si="267"/>
        <v>1E-4</v>
      </c>
      <c r="B586" s="304">
        <f t="shared" ca="1" si="268"/>
        <v>34.319500000000843</v>
      </c>
      <c r="D586" s="306">
        <f t="shared" ca="1" si="269"/>
        <v>-0.38051298518356924</v>
      </c>
      <c r="E586" s="307">
        <f t="shared" ca="1" si="270"/>
        <v>-1.233822668344688</v>
      </c>
      <c r="F586" s="304">
        <f t="shared" ca="1" si="271"/>
        <v>1.2911655621238189</v>
      </c>
      <c r="G586" s="306">
        <f t="shared" ca="1" si="272"/>
        <v>4.771669438291493</v>
      </c>
      <c r="H586" s="307">
        <f t="shared" ca="1" si="273"/>
        <v>-107.54706973882659</v>
      </c>
      <c r="I586" s="304">
        <f t="shared" ca="1" si="274"/>
        <v>107.65287287683667</v>
      </c>
      <c r="J586" s="306">
        <f t="shared" ca="1" si="275"/>
        <v>386.39683720709877</v>
      </c>
      <c r="K586" s="307">
        <f t="shared" ca="1" si="276"/>
        <v>-10.398120690203607</v>
      </c>
      <c r="L586" s="304">
        <f t="shared" ca="1" si="261"/>
        <v>386.53672104670369</v>
      </c>
      <c r="M586" s="306">
        <f t="shared" ca="1" si="277"/>
        <v>-1.5264572102210376</v>
      </c>
      <c r="N586" s="304">
        <f t="shared" ca="1" si="278"/>
        <v>-87.459555752979327</v>
      </c>
      <c r="P586" s="310">
        <f t="shared" ca="1" si="279"/>
        <v>23</v>
      </c>
      <c r="Q586" s="304">
        <f t="shared" ca="1" si="280"/>
        <v>0</v>
      </c>
      <c r="R586" s="306">
        <f t="shared" ca="1" si="281"/>
        <v>0</v>
      </c>
      <c r="S586" s="307">
        <f t="shared" ca="1" si="282"/>
        <v>5.083000000000002</v>
      </c>
      <c r="T586" s="304">
        <f t="shared" ca="1" si="262"/>
        <v>49.86423000000002</v>
      </c>
      <c r="U586" s="311">
        <f t="shared" ca="1" si="263"/>
        <v>0</v>
      </c>
      <c r="V586" s="306">
        <f t="shared" ca="1" si="264"/>
        <v>1.2262744323696295</v>
      </c>
      <c r="W586" s="304">
        <f t="shared" ca="1" si="265"/>
        <v>43.635741475768015</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1.2157437880708351</v>
      </c>
      <c r="AH586" s="304">
        <f t="shared" ca="1" si="289"/>
        <v>-8.5846145956526048</v>
      </c>
    </row>
    <row r="587" spans="1:34" x14ac:dyDescent="0.2">
      <c r="A587" s="347">
        <f t="shared" ca="1" si="267"/>
        <v>1E-4</v>
      </c>
      <c r="B587" s="304">
        <f t="shared" ca="1" si="268"/>
        <v>34.319600000000847</v>
      </c>
      <c r="D587" s="306">
        <f t="shared" ca="1" si="269"/>
        <v>-0.38051078978251884</v>
      </c>
      <c r="E587" s="307">
        <f t="shared" ca="1" si="270"/>
        <v>-1.2337939206935147</v>
      </c>
      <c r="F587" s="304">
        <f t="shared" ca="1" si="271"/>
        <v>1.2911374442255135</v>
      </c>
      <c r="G587" s="306">
        <f t="shared" ca="1" si="272"/>
        <v>4.7716313872125147</v>
      </c>
      <c r="H587" s="307">
        <f t="shared" ca="1" si="273"/>
        <v>-107.54719311821866</v>
      </c>
      <c r="I587" s="304">
        <f t="shared" ca="1" si="274"/>
        <v>107.6529944483796</v>
      </c>
      <c r="J587" s="306">
        <f t="shared" ca="1" si="275"/>
        <v>386.39683720709877</v>
      </c>
      <c r="K587" s="307">
        <f t="shared" ca="1" si="276"/>
        <v>-10.408875403346459</v>
      </c>
      <c r="L587" s="304">
        <f t="shared" ca="1" si="261"/>
        <v>386.53701050586551</v>
      </c>
      <c r="M587" s="306">
        <f t="shared" ca="1" si="277"/>
        <v>-1.52645761413384</v>
      </c>
      <c r="N587" s="304">
        <f t="shared" ca="1" si="278"/>
        <v>-87.459578895478188</v>
      </c>
      <c r="P587" s="310">
        <f t="shared" ca="1" si="279"/>
        <v>23</v>
      </c>
      <c r="Q587" s="304">
        <f t="shared" ca="1" si="280"/>
        <v>0</v>
      </c>
      <c r="R587" s="306">
        <f t="shared" ca="1" si="281"/>
        <v>0</v>
      </c>
      <c r="S587" s="307">
        <f t="shared" ca="1" si="282"/>
        <v>5.083000000000002</v>
      </c>
      <c r="T587" s="304">
        <f t="shared" ca="1" si="262"/>
        <v>49.86423000000002</v>
      </c>
      <c r="U587" s="311">
        <f t="shared" ca="1" si="263"/>
        <v>0</v>
      </c>
      <c r="V587" s="306">
        <f t="shared" ca="1" si="264"/>
        <v>1.2262757511936713</v>
      </c>
      <c r="W587" s="304">
        <f t="shared" ca="1" si="265"/>
        <v>43.635886959955378</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1.2157153416179796</v>
      </c>
      <c r="AH587" s="304">
        <f t="shared" ca="1" si="289"/>
        <v>-8.5846432177391296</v>
      </c>
    </row>
    <row r="588" spans="1:34" x14ac:dyDescent="0.2">
      <c r="A588" s="347">
        <f t="shared" ca="1" si="267"/>
        <v>1E-4</v>
      </c>
      <c r="B588" s="304">
        <f t="shared" ca="1" si="268"/>
        <v>34.31970000000085</v>
      </c>
      <c r="D588" s="306">
        <f t="shared" ca="1" si="269"/>
        <v>-0.38050859437737378</v>
      </c>
      <c r="E588" s="307">
        <f t="shared" ca="1" si="270"/>
        <v>-1.2337651734134774</v>
      </c>
      <c r="F588" s="304">
        <f t="shared" ca="1" si="271"/>
        <v>1.2911093267121234</v>
      </c>
      <c r="G588" s="306">
        <f t="shared" ca="1" si="272"/>
        <v>4.7715933363530771</v>
      </c>
      <c r="H588" s="307">
        <f t="shared" ca="1" si="273"/>
        <v>-107.54731649473599</v>
      </c>
      <c r="I588" s="304">
        <f t="shared" ca="1" si="274"/>
        <v>107.65311601707793</v>
      </c>
      <c r="J588" s="306">
        <f t="shared" ca="1" si="275"/>
        <v>386.39683720709877</v>
      </c>
      <c r="K588" s="307">
        <f t="shared" ca="1" si="276"/>
        <v>-10.419630128827107</v>
      </c>
      <c r="L588" s="304">
        <f t="shared" ca="1" si="261"/>
        <v>386.53730026437387</v>
      </c>
      <c r="M588" s="306">
        <f t="shared" ca="1" si="277"/>
        <v>-1.5264580180425091</v>
      </c>
      <c r="N588" s="304">
        <f t="shared" ca="1" si="278"/>
        <v>-87.45960203774024</v>
      </c>
      <c r="P588" s="310">
        <f t="shared" ca="1" si="279"/>
        <v>23</v>
      </c>
      <c r="Q588" s="304">
        <f t="shared" ca="1" si="280"/>
        <v>0</v>
      </c>
      <c r="R588" s="306">
        <f t="shared" ca="1" si="281"/>
        <v>0</v>
      </c>
      <c r="S588" s="307">
        <f t="shared" ca="1" si="282"/>
        <v>5.083000000000002</v>
      </c>
      <c r="T588" s="304">
        <f t="shared" ca="1" si="262"/>
        <v>49.86423000000002</v>
      </c>
      <c r="U588" s="311">
        <f t="shared" ca="1" si="263"/>
        <v>0</v>
      </c>
      <c r="V588" s="306">
        <f t="shared" ca="1" si="264"/>
        <v>1.2262770700206449</v>
      </c>
      <c r="W588" s="304">
        <f t="shared" ca="1" si="265"/>
        <v>43.636032442264295</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1.2156868955312792</v>
      </c>
      <c r="AH588" s="304">
        <f t="shared" ca="1" si="289"/>
        <v>-8.5846718394561012</v>
      </c>
    </row>
    <row r="589" spans="1:34" x14ac:dyDescent="0.2">
      <c r="A589" s="347">
        <f t="shared" ca="1" si="267"/>
        <v>1E-4</v>
      </c>
      <c r="B589" s="304">
        <f t="shared" ca="1" si="268"/>
        <v>34.319800000000853</v>
      </c>
      <c r="D589" s="306">
        <f t="shared" ca="1" si="269"/>
        <v>-0.38050639896813487</v>
      </c>
      <c r="E589" s="307">
        <f t="shared" ca="1" si="270"/>
        <v>-1.2337364265045796</v>
      </c>
      <c r="F589" s="304">
        <f t="shared" ca="1" si="271"/>
        <v>1.2910812095836526</v>
      </c>
      <c r="G589" s="306">
        <f t="shared" ca="1" si="272"/>
        <v>4.7715552857131804</v>
      </c>
      <c r="H589" s="307">
        <f t="shared" ca="1" si="273"/>
        <v>-107.54743986837865</v>
      </c>
      <c r="I589" s="304">
        <f t="shared" ca="1" si="274"/>
        <v>107.65323758293171</v>
      </c>
      <c r="J589" s="306">
        <f t="shared" ca="1" si="275"/>
        <v>386.39683720709877</v>
      </c>
      <c r="K589" s="307">
        <f t="shared" ca="1" si="276"/>
        <v>-10.430384866645262</v>
      </c>
      <c r="L589" s="304">
        <f t="shared" ca="1" si="261"/>
        <v>386.53759032222922</v>
      </c>
      <c r="M589" s="306">
        <f t="shared" ca="1" si="277"/>
        <v>-1.526458421947045</v>
      </c>
      <c r="N589" s="304">
        <f t="shared" ca="1" si="278"/>
        <v>-87.459625179765467</v>
      </c>
      <c r="P589" s="310">
        <f t="shared" ca="1" si="279"/>
        <v>23</v>
      </c>
      <c r="Q589" s="304">
        <f t="shared" ca="1" si="280"/>
        <v>0</v>
      </c>
      <c r="R589" s="306">
        <f t="shared" ca="1" si="281"/>
        <v>0</v>
      </c>
      <c r="S589" s="307">
        <f t="shared" ca="1" si="282"/>
        <v>5.083000000000002</v>
      </c>
      <c r="T589" s="304">
        <f t="shared" ca="1" si="262"/>
        <v>49.86423000000002</v>
      </c>
      <c r="U589" s="311">
        <f t="shared" ca="1" si="263"/>
        <v>0</v>
      </c>
      <c r="V589" s="306">
        <f t="shared" ca="1" si="264"/>
        <v>1.2262783888505502</v>
      </c>
      <c r="W589" s="304">
        <f t="shared" ca="1" si="265"/>
        <v>43.63617792269477</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1.215658449810741</v>
      </c>
      <c r="AH589" s="304">
        <f t="shared" ca="1" si="289"/>
        <v>-8.5847004608035178</v>
      </c>
    </row>
    <row r="590" spans="1:34" x14ac:dyDescent="0.2">
      <c r="A590" s="347">
        <f t="shared" ca="1" si="267"/>
        <v>1E-4</v>
      </c>
      <c r="B590" s="304">
        <f t="shared" ca="1" si="268"/>
        <v>34.319900000000857</v>
      </c>
      <c r="D590" s="306">
        <f t="shared" ca="1" si="269"/>
        <v>-0.38050420355480474</v>
      </c>
      <c r="E590" s="307">
        <f t="shared" ca="1" si="270"/>
        <v>-1.2337076799668214</v>
      </c>
      <c r="F590" s="304">
        <f t="shared" ca="1" si="271"/>
        <v>1.2910530928401021</v>
      </c>
      <c r="G590" s="306">
        <f t="shared" ca="1" si="272"/>
        <v>4.7715172352928246</v>
      </c>
      <c r="H590" s="307">
        <f t="shared" ca="1" si="273"/>
        <v>-107.54756323914664</v>
      </c>
      <c r="I590" s="304">
        <f t="shared" ca="1" si="274"/>
        <v>107.65335914594093</v>
      </c>
      <c r="J590" s="306">
        <f t="shared" ca="1" si="275"/>
        <v>386.39683720709877</v>
      </c>
      <c r="K590" s="307">
        <f t="shared" ca="1" si="276"/>
        <v>-10.441139616800639</v>
      </c>
      <c r="L590" s="304">
        <f t="shared" ca="1" si="261"/>
        <v>386.53788067943185</v>
      </c>
      <c r="M590" s="306">
        <f t="shared" ca="1" si="277"/>
        <v>-1.5264588258474479</v>
      </c>
      <c r="N590" s="304">
        <f t="shared" ca="1" si="278"/>
        <v>-87.4596483215539</v>
      </c>
      <c r="P590" s="310">
        <f t="shared" ca="1" si="279"/>
        <v>23</v>
      </c>
      <c r="Q590" s="304">
        <f t="shared" ca="1" si="280"/>
        <v>0</v>
      </c>
      <c r="R590" s="306">
        <f t="shared" ca="1" si="281"/>
        <v>0</v>
      </c>
      <c r="S590" s="307">
        <f t="shared" ca="1" si="282"/>
        <v>5.083000000000002</v>
      </c>
      <c r="T590" s="304">
        <f t="shared" ca="1" si="262"/>
        <v>49.86423000000002</v>
      </c>
      <c r="U590" s="311">
        <f t="shared" ca="1" si="263"/>
        <v>0</v>
      </c>
      <c r="V590" s="306">
        <f t="shared" ca="1" si="264"/>
        <v>1.2262797076833876</v>
      </c>
      <c r="W590" s="304">
        <f t="shared" ca="1" si="265"/>
        <v>43.63632340124682</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1.2156300044563579</v>
      </c>
      <c r="AH590" s="304">
        <f t="shared" ca="1" si="289"/>
        <v>-8.5847290817813793</v>
      </c>
    </row>
    <row r="591" spans="1:34" x14ac:dyDescent="0.2">
      <c r="A591" s="347">
        <f t="shared" ca="1" si="267"/>
        <v>1E-4</v>
      </c>
      <c r="B591" s="304">
        <f t="shared" ca="1" si="268"/>
        <v>34.32000000000086</v>
      </c>
      <c r="D591" s="306">
        <f t="shared" ca="1" si="269"/>
        <v>-0.38050200813738067</v>
      </c>
      <c r="E591" s="307">
        <f t="shared" ca="1" si="270"/>
        <v>-1.2336789338001957</v>
      </c>
      <c r="F591" s="304">
        <f t="shared" ca="1" si="271"/>
        <v>1.2910249764814647</v>
      </c>
      <c r="G591" s="306">
        <f t="shared" ca="1" si="272"/>
        <v>4.7714791850920104</v>
      </c>
      <c r="H591" s="307">
        <f t="shared" ca="1" si="273"/>
        <v>-107.54768660704002</v>
      </c>
      <c r="I591" s="304">
        <f t="shared" ca="1" si="274"/>
        <v>107.65348070610565</v>
      </c>
      <c r="J591" s="306">
        <f t="shared" ca="1" si="275"/>
        <v>386.39683720709877</v>
      </c>
      <c r="K591" s="307">
        <f t="shared" ca="1" si="276"/>
        <v>-10.451894379292948</v>
      </c>
      <c r="L591" s="304">
        <f t="shared" ca="1" si="261"/>
        <v>386.5381713359821</v>
      </c>
      <c r="M591" s="306">
        <f t="shared" ca="1" si="277"/>
        <v>-1.5264592297437176</v>
      </c>
      <c r="N591" s="304">
        <f t="shared" ca="1" si="278"/>
        <v>-87.459671463105522</v>
      </c>
      <c r="P591" s="310">
        <f t="shared" ca="1" si="279"/>
        <v>23</v>
      </c>
      <c r="Q591" s="304">
        <f t="shared" ca="1" si="280"/>
        <v>0</v>
      </c>
      <c r="R591" s="306">
        <f t="shared" ca="1" si="281"/>
        <v>0</v>
      </c>
      <c r="S591" s="307">
        <f t="shared" ca="1" si="282"/>
        <v>5.083000000000002</v>
      </c>
      <c r="T591" s="304">
        <f t="shared" ca="1" si="262"/>
        <v>49.86423000000002</v>
      </c>
      <c r="U591" s="311">
        <f t="shared" ca="1" si="263"/>
        <v>0</v>
      </c>
      <c r="V591" s="306">
        <f t="shared" ca="1" si="264"/>
        <v>1.2262810265191573</v>
      </c>
      <c r="W591" s="304">
        <f t="shared" ca="1" si="265"/>
        <v>43.636468877920493</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1.21560155946813</v>
      </c>
      <c r="AH591" s="304">
        <f t="shared" ca="1" si="289"/>
        <v>-8.584757702389691</v>
      </c>
    </row>
    <row r="592" spans="1:34" x14ac:dyDescent="0.2">
      <c r="A592" s="347">
        <f t="shared" ca="1" si="267"/>
        <v>1E-4</v>
      </c>
      <c r="B592" s="304">
        <f t="shared" ca="1" si="268"/>
        <v>34.320100000000863</v>
      </c>
      <c r="D592" s="306">
        <f t="shared" ca="1" si="269"/>
        <v>-0.38049981271586564</v>
      </c>
      <c r="E592" s="307">
        <f t="shared" ca="1" si="270"/>
        <v>-1.2336501880046953</v>
      </c>
      <c r="F592" s="304">
        <f t="shared" ca="1" si="271"/>
        <v>1.2909968605077353</v>
      </c>
      <c r="G592" s="306">
        <f t="shared" ca="1" si="272"/>
        <v>4.7714411351107389</v>
      </c>
      <c r="H592" s="307">
        <f t="shared" ca="1" si="273"/>
        <v>-107.54780997205881</v>
      </c>
      <c r="I592" s="304">
        <f t="shared" ca="1" si="274"/>
        <v>107.65360226342591</v>
      </c>
      <c r="J592" s="306">
        <f t="shared" ca="1" si="275"/>
        <v>386.39683720709877</v>
      </c>
      <c r="K592" s="307">
        <f t="shared" ca="1" si="276"/>
        <v>-10.462649154121904</v>
      </c>
      <c r="L592" s="304">
        <f t="shared" ca="1" si="261"/>
        <v>386.53846229188036</v>
      </c>
      <c r="M592" s="306">
        <f t="shared" ca="1" si="277"/>
        <v>-1.5264596336358545</v>
      </c>
      <c r="N592" s="304">
        <f t="shared" ca="1" si="278"/>
        <v>-87.459694604420335</v>
      </c>
      <c r="P592" s="310">
        <f t="shared" ca="1" si="279"/>
        <v>23</v>
      </c>
      <c r="Q592" s="304">
        <f t="shared" ca="1" si="280"/>
        <v>0</v>
      </c>
      <c r="R592" s="306">
        <f t="shared" ca="1" si="281"/>
        <v>0</v>
      </c>
      <c r="S592" s="307">
        <f t="shared" ca="1" si="282"/>
        <v>5.083000000000002</v>
      </c>
      <c r="T592" s="304">
        <f t="shared" ca="1" si="262"/>
        <v>49.86423000000002</v>
      </c>
      <c r="U592" s="311">
        <f t="shared" ca="1" si="263"/>
        <v>0</v>
      </c>
      <c r="V592" s="306">
        <f t="shared" ca="1" si="264"/>
        <v>1.2262823453578586</v>
      </c>
      <c r="W592" s="304">
        <f t="shared" ca="1" si="265"/>
        <v>43.63661435271576</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1.2155731148460482</v>
      </c>
      <c r="AH592" s="304">
        <f t="shared" ca="1" si="289"/>
        <v>-8.584786322628462</v>
      </c>
    </row>
    <row r="593" spans="1:34" x14ac:dyDescent="0.2">
      <c r="A593" s="347">
        <f t="shared" ca="1" si="267"/>
        <v>1E-4</v>
      </c>
      <c r="B593" s="304">
        <f t="shared" ca="1" si="268"/>
        <v>34.320200000000867</v>
      </c>
      <c r="D593" s="306">
        <f t="shared" ca="1" si="269"/>
        <v>-0.38049761729025855</v>
      </c>
      <c r="E593" s="307">
        <f t="shared" ca="1" si="270"/>
        <v>-1.2336214425803256</v>
      </c>
      <c r="F593" s="304">
        <f t="shared" ca="1" si="271"/>
        <v>1.2909687449189184</v>
      </c>
      <c r="G593" s="306">
        <f t="shared" ca="1" si="272"/>
        <v>4.7714030853490099</v>
      </c>
      <c r="H593" s="307">
        <f t="shared" ca="1" si="273"/>
        <v>-107.54793333420308</v>
      </c>
      <c r="I593" s="304">
        <f t="shared" ca="1" si="274"/>
        <v>107.65372381790175</v>
      </c>
      <c r="J593" s="306">
        <f t="shared" ca="1" si="275"/>
        <v>386.39683720709877</v>
      </c>
      <c r="K593" s="307">
        <f t="shared" ca="1" si="276"/>
        <v>-10.473403941287216</v>
      </c>
      <c r="L593" s="304">
        <f t="shared" ca="1" si="261"/>
        <v>386.53875354712699</v>
      </c>
      <c r="M593" s="306">
        <f t="shared" ca="1" si="277"/>
        <v>-1.5264600375238584</v>
      </c>
      <c r="N593" s="304">
        <f t="shared" ca="1" si="278"/>
        <v>-87.459717745498367</v>
      </c>
      <c r="P593" s="310">
        <f t="shared" ca="1" si="279"/>
        <v>23</v>
      </c>
      <c r="Q593" s="304">
        <f t="shared" ca="1" si="280"/>
        <v>0</v>
      </c>
      <c r="R593" s="306">
        <f t="shared" ca="1" si="281"/>
        <v>0</v>
      </c>
      <c r="S593" s="307">
        <f t="shared" ca="1" si="282"/>
        <v>5.083000000000002</v>
      </c>
      <c r="T593" s="304">
        <f t="shared" ca="1" si="262"/>
        <v>49.86423000000002</v>
      </c>
      <c r="U593" s="311">
        <f t="shared" ca="1" si="263"/>
        <v>0</v>
      </c>
      <c r="V593" s="306">
        <f t="shared" ca="1" si="264"/>
        <v>1.2262836641994919</v>
      </c>
      <c r="W593" s="304">
        <f t="shared" ca="1" si="265"/>
        <v>43.636759825632652</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1.2155446705901163</v>
      </c>
      <c r="AH593" s="304">
        <f t="shared" ca="1" si="289"/>
        <v>-8.5848149424976867</v>
      </c>
    </row>
    <row r="594" spans="1:34" x14ac:dyDescent="0.2">
      <c r="A594" s="347">
        <f t="shared" ca="1" si="267"/>
        <v>1E-4</v>
      </c>
      <c r="B594" s="304">
        <f t="shared" ca="1" si="268"/>
        <v>34.32030000000087</v>
      </c>
      <c r="D594" s="306">
        <f t="shared" ca="1" si="269"/>
        <v>-0.38049542186056018</v>
      </c>
      <c r="E594" s="307">
        <f t="shared" ca="1" si="270"/>
        <v>-1.2335926975270795</v>
      </c>
      <c r="F594" s="304">
        <f t="shared" ca="1" si="271"/>
        <v>1.2909406297150083</v>
      </c>
      <c r="G594" s="306">
        <f t="shared" ca="1" si="272"/>
        <v>4.7713650358068236</v>
      </c>
      <c r="H594" s="307">
        <f t="shared" ca="1" si="273"/>
        <v>-107.54805669347283</v>
      </c>
      <c r="I594" s="304">
        <f t="shared" ca="1" si="274"/>
        <v>107.65384536953322</v>
      </c>
      <c r="J594" s="306">
        <f t="shared" ca="1" si="275"/>
        <v>386.39683720709877</v>
      </c>
      <c r="K594" s="307">
        <f t="shared" ca="1" si="276"/>
        <v>-10.484158740788601</v>
      </c>
      <c r="L594" s="304">
        <f t="shared" ca="1" si="261"/>
        <v>386.53904510172219</v>
      </c>
      <c r="M594" s="306">
        <f t="shared" ca="1" si="277"/>
        <v>-1.5264604414077294</v>
      </c>
      <c r="N594" s="304">
        <f t="shared" ca="1" si="278"/>
        <v>-87.459740886339588</v>
      </c>
      <c r="P594" s="310">
        <f t="shared" ca="1" si="279"/>
        <v>23</v>
      </c>
      <c r="Q594" s="304">
        <f t="shared" ca="1" si="280"/>
        <v>0</v>
      </c>
      <c r="R594" s="306">
        <f t="shared" ca="1" si="281"/>
        <v>0</v>
      </c>
      <c r="S594" s="307">
        <f t="shared" ca="1" si="282"/>
        <v>5.083000000000002</v>
      </c>
      <c r="T594" s="304">
        <f t="shared" ca="1" si="262"/>
        <v>49.86423000000002</v>
      </c>
      <c r="U594" s="311">
        <f t="shared" ca="1" si="263"/>
        <v>0</v>
      </c>
      <c r="V594" s="306">
        <f t="shared" ca="1" si="264"/>
        <v>1.2262849830440574</v>
      </c>
      <c r="W594" s="304">
        <f t="shared" ca="1" si="265"/>
        <v>43.63690529667123</v>
      </c>
      <c r="Y594" s="314" t="str">
        <f t="shared" ca="1" si="283"/>
        <v/>
      </c>
      <c r="Z594" s="315" t="str">
        <f t="shared" ca="1" si="284"/>
        <v/>
      </c>
      <c r="AA594" s="316" t="str">
        <f t="shared" ca="1" si="285"/>
        <v/>
      </c>
      <c r="AC594" s="310" t="e">
        <f t="shared" ca="1" si="286"/>
        <v>#N/A</v>
      </c>
      <c r="AD594" s="323" t="e">
        <f t="shared" ca="1" si="287"/>
        <v>#N/A</v>
      </c>
      <c r="AE594" s="324" t="e">
        <f t="shared" ca="1" si="266"/>
        <v>#N/A</v>
      </c>
      <c r="AG594" s="306">
        <f t="shared" ca="1" si="288"/>
        <v>1.2155162267003288</v>
      </c>
      <c r="AH594" s="304">
        <f t="shared" ca="1" si="289"/>
        <v>-8.5848435619973706</v>
      </c>
    </row>
    <row r="595" spans="1:34" x14ac:dyDescent="0.2">
      <c r="A595" s="347">
        <f t="shared" ca="1" si="267"/>
        <v>1E-4</v>
      </c>
      <c r="B595" s="304">
        <f t="shared" ca="1" si="268"/>
        <v>34.320400000000873</v>
      </c>
      <c r="D595" s="306">
        <f t="shared" ca="1" si="269"/>
        <v>-0.38049322642677208</v>
      </c>
      <c r="E595" s="307">
        <f t="shared" ca="1" si="270"/>
        <v>-1.2335639528449445</v>
      </c>
      <c r="F595" s="304">
        <f t="shared" ca="1" si="271"/>
        <v>1.2909125148959937</v>
      </c>
      <c r="G595" s="306">
        <f t="shared" ca="1" si="272"/>
        <v>4.7713269864841807</v>
      </c>
      <c r="H595" s="307">
        <f t="shared" ca="1" si="273"/>
        <v>-107.54818004986811</v>
      </c>
      <c r="I595" s="304">
        <f t="shared" ca="1" si="274"/>
        <v>107.65396691832029</v>
      </c>
      <c r="J595" s="306">
        <f t="shared" ca="1" si="275"/>
        <v>386.39683720709877</v>
      </c>
      <c r="K595" s="307">
        <f t="shared" ca="1" si="276"/>
        <v>-10.494913552625768</v>
      </c>
      <c r="L595" s="304">
        <f t="shared" ca="1" si="261"/>
        <v>386.53933695566644</v>
      </c>
      <c r="M595" s="306">
        <f t="shared" ca="1" si="277"/>
        <v>-1.5264608452874677</v>
      </c>
      <c r="N595" s="304">
        <f t="shared" ca="1" si="278"/>
        <v>-87.459764026944015</v>
      </c>
      <c r="P595" s="310">
        <f t="shared" ca="1" si="279"/>
        <v>23</v>
      </c>
      <c r="Q595" s="304">
        <f t="shared" ca="1" si="280"/>
        <v>0</v>
      </c>
      <c r="R595" s="306">
        <f t="shared" ca="1" si="281"/>
        <v>0</v>
      </c>
      <c r="S595" s="307">
        <f t="shared" ca="1" si="282"/>
        <v>5.083000000000002</v>
      </c>
      <c r="T595" s="304">
        <f t="shared" ca="1" si="262"/>
        <v>49.86423000000002</v>
      </c>
      <c r="U595" s="311">
        <f t="shared" ca="1" si="263"/>
        <v>0</v>
      </c>
      <c r="V595" s="306">
        <f t="shared" ca="1" si="264"/>
        <v>1.2262863018915544</v>
      </c>
      <c r="W595" s="304">
        <f t="shared" ca="1" si="265"/>
        <v>43.637050765831411</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1.2154877831766751</v>
      </c>
      <c r="AH595" s="304">
        <f t="shared" ca="1" si="289"/>
        <v>-8.5848721811275261</v>
      </c>
    </row>
    <row r="596" spans="1:34" x14ac:dyDescent="0.2">
      <c r="A596" s="347">
        <f t="shared" ca="1" si="267"/>
        <v>1E-4</v>
      </c>
      <c r="B596" s="304">
        <f t="shared" ca="1" si="268"/>
        <v>34.320500000000877</v>
      </c>
      <c r="D596" s="306">
        <f t="shared" ca="1" si="269"/>
        <v>-0.38049103098889225</v>
      </c>
      <c r="E596" s="307">
        <f t="shared" ca="1" si="270"/>
        <v>-1.2335352085339419</v>
      </c>
      <c r="F596" s="304">
        <f t="shared" ca="1" si="271"/>
        <v>1.2908844004618949</v>
      </c>
      <c r="G596" s="306">
        <f t="shared" ca="1" si="272"/>
        <v>4.7712889373810823</v>
      </c>
      <c r="H596" s="307">
        <f t="shared" ca="1" si="273"/>
        <v>-107.54830340338896</v>
      </c>
      <c r="I596" s="304">
        <f t="shared" ca="1" si="274"/>
        <v>107.65408846426307</v>
      </c>
      <c r="J596" s="306">
        <f t="shared" ca="1" si="275"/>
        <v>386.39683720709877</v>
      </c>
      <c r="K596" s="307">
        <f t="shared" ca="1" si="276"/>
        <v>-10.505668376798431</v>
      </c>
      <c r="L596" s="304">
        <f t="shared" ca="1" si="261"/>
        <v>386.53962910896007</v>
      </c>
      <c r="M596" s="306">
        <f t="shared" ca="1" si="277"/>
        <v>-1.5264612491630731</v>
      </c>
      <c r="N596" s="304">
        <f t="shared" ca="1" si="278"/>
        <v>-87.45978716731166</v>
      </c>
      <c r="P596" s="310">
        <f t="shared" ca="1" si="279"/>
        <v>23</v>
      </c>
      <c r="Q596" s="304">
        <f t="shared" ca="1" si="280"/>
        <v>0</v>
      </c>
      <c r="R596" s="306">
        <f t="shared" ca="1" si="281"/>
        <v>0</v>
      </c>
      <c r="S596" s="307">
        <f t="shared" ca="1" si="282"/>
        <v>5.083000000000002</v>
      </c>
      <c r="T596" s="304">
        <f t="shared" ca="1" si="262"/>
        <v>49.86423000000002</v>
      </c>
      <c r="U596" s="311">
        <f t="shared" ca="1" si="263"/>
        <v>0</v>
      </c>
      <c r="V596" s="306">
        <f t="shared" ca="1" si="264"/>
        <v>1.2262876207419833</v>
      </c>
      <c r="W596" s="304">
        <f t="shared" ca="1" si="265"/>
        <v>43.637196233113286</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1.2154593400191711</v>
      </c>
      <c r="AH596" s="304">
        <f t="shared" ca="1" si="289"/>
        <v>-8.5849007998881355</v>
      </c>
    </row>
    <row r="597" spans="1:34" x14ac:dyDescent="0.2">
      <c r="A597" s="347">
        <f t="shared" ca="1" si="267"/>
        <v>1E-4</v>
      </c>
      <c r="B597" s="304">
        <f t="shared" ca="1" si="268"/>
        <v>34.32060000000088</v>
      </c>
      <c r="D597" s="306">
        <f t="shared" ca="1" si="269"/>
        <v>-0.38048883554692436</v>
      </c>
      <c r="E597" s="307">
        <f t="shared" ca="1" si="270"/>
        <v>-1.233506464594047</v>
      </c>
      <c r="F597" s="304">
        <f t="shared" ca="1" si="271"/>
        <v>1.2908562864126893</v>
      </c>
      <c r="G597" s="306">
        <f t="shared" ca="1" si="272"/>
        <v>4.7712508884975273</v>
      </c>
      <c r="H597" s="307">
        <f t="shared" ca="1" si="273"/>
        <v>-107.54842675403542</v>
      </c>
      <c r="I597" s="304">
        <f t="shared" ca="1" si="274"/>
        <v>107.65421000736158</v>
      </c>
      <c r="J597" s="306">
        <f t="shared" ca="1" si="275"/>
        <v>386.39683720709877</v>
      </c>
      <c r="K597" s="307">
        <f t="shared" ca="1" si="276"/>
        <v>-10.516423213306302</v>
      </c>
      <c r="L597" s="304">
        <f t="shared" ca="1" si="261"/>
        <v>386.53992156160348</v>
      </c>
      <c r="M597" s="306">
        <f t="shared" ca="1" si="277"/>
        <v>-1.5264616530345458</v>
      </c>
      <c r="N597" s="304">
        <f t="shared" ca="1" si="278"/>
        <v>-87.45981030744251</v>
      </c>
      <c r="P597" s="310">
        <f t="shared" ca="1" si="279"/>
        <v>23</v>
      </c>
      <c r="Q597" s="304">
        <f t="shared" ca="1" si="280"/>
        <v>0</v>
      </c>
      <c r="R597" s="306">
        <f t="shared" ca="1" si="281"/>
        <v>0</v>
      </c>
      <c r="S597" s="307">
        <f t="shared" ca="1" si="282"/>
        <v>5.083000000000002</v>
      </c>
      <c r="T597" s="304">
        <f t="shared" ca="1" si="262"/>
        <v>49.86423000000002</v>
      </c>
      <c r="U597" s="311">
        <f t="shared" ca="1" si="263"/>
        <v>0</v>
      </c>
      <c r="V597" s="306">
        <f t="shared" ca="1" si="264"/>
        <v>1.2262889395953442</v>
      </c>
      <c r="W597" s="304">
        <f t="shared" ca="1" si="265"/>
        <v>43.637341698516863</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1.215430897227801</v>
      </c>
      <c r="AH597" s="304">
        <f t="shared" ca="1" si="289"/>
        <v>-8.5849294182792182</v>
      </c>
    </row>
    <row r="598" spans="1:34" x14ac:dyDescent="0.2">
      <c r="A598" s="347">
        <f t="shared" ca="1" si="267"/>
        <v>1E-4</v>
      </c>
      <c r="B598" s="304">
        <f t="shared" ca="1" si="268"/>
        <v>34.320700000000883</v>
      </c>
      <c r="D598" s="306">
        <f t="shared" ca="1" si="269"/>
        <v>-0.38048664010086725</v>
      </c>
      <c r="E598" s="307">
        <f t="shared" ca="1" si="270"/>
        <v>-1.2334777210252632</v>
      </c>
      <c r="F598" s="304">
        <f t="shared" ca="1" si="271"/>
        <v>1.290828172748381</v>
      </c>
      <c r="G598" s="306">
        <f t="shared" ca="1" si="272"/>
        <v>4.7712128398335176</v>
      </c>
      <c r="H598" s="307">
        <f t="shared" ca="1" si="273"/>
        <v>-107.54855010180752</v>
      </c>
      <c r="I598" s="304">
        <f t="shared" ca="1" si="274"/>
        <v>107.65433154761584</v>
      </c>
      <c r="J598" s="306">
        <f t="shared" ca="1" si="275"/>
        <v>386.39683720709877</v>
      </c>
      <c r="K598" s="307">
        <f t="shared" ca="1" si="276"/>
        <v>-10.527178062149094</v>
      </c>
      <c r="L598" s="304">
        <f t="shared" ca="1" si="261"/>
        <v>386.54021431359683</v>
      </c>
      <c r="M598" s="306">
        <f t="shared" ca="1" si="277"/>
        <v>-1.5264620569018861</v>
      </c>
      <c r="N598" s="304">
        <f t="shared" ca="1" si="278"/>
        <v>-87.459833447336592</v>
      </c>
      <c r="P598" s="310">
        <f t="shared" ca="1" si="279"/>
        <v>23</v>
      </c>
      <c r="Q598" s="304">
        <f t="shared" ca="1" si="280"/>
        <v>0</v>
      </c>
      <c r="R598" s="306">
        <f t="shared" ca="1" si="281"/>
        <v>0</v>
      </c>
      <c r="S598" s="307">
        <f t="shared" ca="1" si="282"/>
        <v>5.083000000000002</v>
      </c>
      <c r="T598" s="304">
        <f t="shared" ca="1" si="262"/>
        <v>49.86423000000002</v>
      </c>
      <c r="U598" s="311">
        <f t="shared" ca="1" si="263"/>
        <v>0</v>
      </c>
      <c r="V598" s="306">
        <f t="shared" ca="1" si="264"/>
        <v>1.2262902584516364</v>
      </c>
      <c r="W598" s="304">
        <f t="shared" ca="1" si="265"/>
        <v>43.637487162042106</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1.2154024548025575</v>
      </c>
      <c r="AH598" s="304">
        <f t="shared" ca="1" si="289"/>
        <v>-8.584958036300776</v>
      </c>
    </row>
    <row r="599" spans="1:34" x14ac:dyDescent="0.2">
      <c r="A599" s="347">
        <f t="shared" ca="1" si="267"/>
        <v>1E-4</v>
      </c>
      <c r="B599" s="304">
        <f t="shared" ca="1" si="268"/>
        <v>34.320800000000887</v>
      </c>
      <c r="D599" s="306">
        <f t="shared" ca="1" si="269"/>
        <v>-0.38048444465071962</v>
      </c>
      <c r="E599" s="307">
        <f t="shared" ca="1" si="270"/>
        <v>-1.2334489778275923</v>
      </c>
      <c r="F599" s="304">
        <f t="shared" ca="1" si="271"/>
        <v>1.290800059468971</v>
      </c>
      <c r="G599" s="306">
        <f t="shared" ca="1" si="272"/>
        <v>4.7711747913890523</v>
      </c>
      <c r="H599" s="307">
        <f t="shared" ca="1" si="273"/>
        <v>-107.54867344670531</v>
      </c>
      <c r="I599" s="304">
        <f t="shared" ca="1" si="274"/>
        <v>107.65445308502591</v>
      </c>
      <c r="J599" s="306">
        <f t="shared" ca="1" si="275"/>
        <v>386.39683720709877</v>
      </c>
      <c r="K599" s="307">
        <f t="shared" ca="1" si="276"/>
        <v>-10.537932923326519</v>
      </c>
      <c r="L599" s="304">
        <f t="shared" ca="1" si="261"/>
        <v>386.54050736494059</v>
      </c>
      <c r="M599" s="306">
        <f t="shared" ca="1" si="277"/>
        <v>-1.5264624607650938</v>
      </c>
      <c r="N599" s="304">
        <f t="shared" ca="1" si="278"/>
        <v>-87.459856586993894</v>
      </c>
      <c r="P599" s="310">
        <f t="shared" ca="1" si="279"/>
        <v>23</v>
      </c>
      <c r="Q599" s="304">
        <f t="shared" ca="1" si="280"/>
        <v>0</v>
      </c>
      <c r="R599" s="306">
        <f t="shared" ca="1" si="281"/>
        <v>0</v>
      </c>
      <c r="S599" s="307">
        <f t="shared" ca="1" si="282"/>
        <v>5.083000000000002</v>
      </c>
      <c r="T599" s="304">
        <f t="shared" ca="1" si="262"/>
        <v>49.86423000000002</v>
      </c>
      <c r="U599" s="311">
        <f t="shared" ca="1" si="263"/>
        <v>0</v>
      </c>
      <c r="V599" s="306">
        <f t="shared" ca="1" si="264"/>
        <v>1.2262915773108607</v>
      </c>
      <c r="W599" s="304">
        <f t="shared" ca="1" si="265"/>
        <v>43.637632623689093</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1.2153740127434514</v>
      </c>
      <c r="AH599" s="304">
        <f t="shared" ca="1" si="289"/>
        <v>-8.5849866539528019</v>
      </c>
    </row>
    <row r="600" spans="1:34" x14ac:dyDescent="0.2">
      <c r="A600" s="347">
        <f t="shared" ca="1" si="267"/>
        <v>1E-4</v>
      </c>
      <c r="B600" s="304">
        <f t="shared" ca="1" si="268"/>
        <v>34.32090000000089</v>
      </c>
      <c r="D600" s="306">
        <f t="shared" ca="1" si="269"/>
        <v>-0.38048224919648277</v>
      </c>
      <c r="E600" s="307">
        <f t="shared" ca="1" si="270"/>
        <v>-1.2334202350010273</v>
      </c>
      <c r="F600" s="304">
        <f t="shared" ca="1" si="271"/>
        <v>1.2907719465744534</v>
      </c>
      <c r="G600" s="306">
        <f t="shared" ca="1" si="272"/>
        <v>4.7711367431641323</v>
      </c>
      <c r="H600" s="307">
        <f t="shared" ca="1" si="273"/>
        <v>-107.54879678872881</v>
      </c>
      <c r="I600" s="304">
        <f t="shared" ca="1" si="274"/>
        <v>107.65457461959178</v>
      </c>
      <c r="J600" s="306">
        <f t="shared" ca="1" si="275"/>
        <v>386.39683720709877</v>
      </c>
      <c r="K600" s="307">
        <f t="shared" ca="1" si="276"/>
        <v>-10.548687796838291</v>
      </c>
      <c r="L600" s="304">
        <f t="shared" ca="1" si="261"/>
        <v>386.5408007156351</v>
      </c>
      <c r="M600" s="306">
        <f t="shared" ca="1" si="277"/>
        <v>-1.5264628646241689</v>
      </c>
      <c r="N600" s="304">
        <f t="shared" ca="1" si="278"/>
        <v>-87.459879726414414</v>
      </c>
      <c r="P600" s="310">
        <f t="shared" ca="1" si="279"/>
        <v>23</v>
      </c>
      <c r="Q600" s="304">
        <f t="shared" ca="1" si="280"/>
        <v>0</v>
      </c>
      <c r="R600" s="306">
        <f t="shared" ca="1" si="281"/>
        <v>0</v>
      </c>
      <c r="S600" s="307">
        <f t="shared" ca="1" si="282"/>
        <v>5.083000000000002</v>
      </c>
      <c r="T600" s="304">
        <f t="shared" ca="1" si="262"/>
        <v>49.86423000000002</v>
      </c>
      <c r="U600" s="311">
        <f t="shared" ca="1" si="263"/>
        <v>0</v>
      </c>
      <c r="V600" s="306">
        <f t="shared" ca="1" si="264"/>
        <v>1.2262928961730171</v>
      </c>
      <c r="W600" s="304">
        <f t="shared" ca="1" si="265"/>
        <v>43.63777808345781</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1.2153455710504684</v>
      </c>
      <c r="AH600" s="304">
        <f t="shared" ca="1" si="289"/>
        <v>-8.5850152712353083</v>
      </c>
    </row>
    <row r="601" spans="1:34" x14ac:dyDescent="0.2">
      <c r="A601" s="347">
        <f t="shared" ca="1" si="267"/>
        <v>1E-4</v>
      </c>
      <c r="B601" s="304">
        <f t="shared" ca="1" si="268"/>
        <v>34.321000000000893</v>
      </c>
      <c r="D601" s="306">
        <f t="shared" ca="1" si="269"/>
        <v>-0.38048005373815946</v>
      </c>
      <c r="E601" s="307">
        <f t="shared" ca="1" si="270"/>
        <v>-1.2333914925455627</v>
      </c>
      <c r="F601" s="304">
        <f t="shared" ca="1" si="271"/>
        <v>1.2907438340648247</v>
      </c>
      <c r="G601" s="306">
        <f t="shared" ca="1" si="272"/>
        <v>4.7710986951587584</v>
      </c>
      <c r="H601" s="307">
        <f t="shared" ca="1" si="273"/>
        <v>-107.54892012787806</v>
      </c>
      <c r="I601" s="304">
        <f t="shared" ca="1" si="274"/>
        <v>107.65469615131353</v>
      </c>
      <c r="J601" s="306">
        <f t="shared" ca="1" si="275"/>
        <v>386.39683720709877</v>
      </c>
      <c r="K601" s="307">
        <f t="shared" ca="1" si="276"/>
        <v>-10.559442682684121</v>
      </c>
      <c r="L601" s="304">
        <f t="shared" ca="1" si="261"/>
        <v>386.54109436568069</v>
      </c>
      <c r="M601" s="306">
        <f t="shared" ca="1" si="277"/>
        <v>-1.5264632684791115</v>
      </c>
      <c r="N601" s="304">
        <f t="shared" ca="1" si="278"/>
        <v>-87.459902865598153</v>
      </c>
      <c r="P601" s="310">
        <f t="shared" ca="1" si="279"/>
        <v>23</v>
      </c>
      <c r="Q601" s="304">
        <f t="shared" ca="1" si="280"/>
        <v>0</v>
      </c>
      <c r="R601" s="306">
        <f t="shared" ca="1" si="281"/>
        <v>0</v>
      </c>
      <c r="S601" s="307">
        <f t="shared" ca="1" si="282"/>
        <v>5.083000000000002</v>
      </c>
      <c r="T601" s="304">
        <f t="shared" ca="1" si="262"/>
        <v>49.86423000000002</v>
      </c>
      <c r="U601" s="311">
        <f t="shared" ca="1" si="263"/>
        <v>0</v>
      </c>
      <c r="V601" s="306">
        <f t="shared" ca="1" si="264"/>
        <v>1.2262942150381044</v>
      </c>
      <c r="W601" s="304">
        <f t="shared" ca="1" si="265"/>
        <v>43.63792354134825</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1.2153171297236103</v>
      </c>
      <c r="AH601" s="304">
        <f t="shared" ca="1" si="289"/>
        <v>-8.5850438881482969</v>
      </c>
    </row>
    <row r="602" spans="1:34" x14ac:dyDescent="0.2">
      <c r="A602" s="347">
        <f t="shared" ca="1" si="267"/>
        <v>1E-4</v>
      </c>
      <c r="B602" s="304">
        <f t="shared" ca="1" si="268"/>
        <v>34.321100000000897</v>
      </c>
      <c r="D602" s="306">
        <f t="shared" ca="1" si="269"/>
        <v>-0.38047785827574854</v>
      </c>
      <c r="E602" s="307">
        <f t="shared" ca="1" si="270"/>
        <v>-1.2333627504612039</v>
      </c>
      <c r="F602" s="304">
        <f t="shared" ca="1" si="271"/>
        <v>1.2907157219400895</v>
      </c>
      <c r="G602" s="306">
        <f t="shared" ca="1" si="272"/>
        <v>4.7710606473729307</v>
      </c>
      <c r="H602" s="307">
        <f t="shared" ca="1" si="273"/>
        <v>-107.54904346415312</v>
      </c>
      <c r="I602" s="304">
        <f t="shared" ca="1" si="274"/>
        <v>107.6548176801912</v>
      </c>
      <c r="J602" s="306">
        <f t="shared" ca="1" si="275"/>
        <v>386.39683720709877</v>
      </c>
      <c r="K602" s="307">
        <f t="shared" ca="1" si="276"/>
        <v>-10.570197580863724</v>
      </c>
      <c r="L602" s="304">
        <f t="shared" ca="1" si="261"/>
        <v>386.54138831507771</v>
      </c>
      <c r="M602" s="306">
        <f t="shared" ca="1" si="277"/>
        <v>-1.5264636723299219</v>
      </c>
      <c r="N602" s="304">
        <f t="shared" ca="1" si="278"/>
        <v>-87.459926004545139</v>
      </c>
      <c r="P602" s="310">
        <f t="shared" ca="1" si="279"/>
        <v>23</v>
      </c>
      <c r="Q602" s="304">
        <f t="shared" ca="1" si="280"/>
        <v>0</v>
      </c>
      <c r="R602" s="306">
        <f t="shared" ca="1" si="281"/>
        <v>0</v>
      </c>
      <c r="S602" s="307">
        <f t="shared" ca="1" si="282"/>
        <v>5.083000000000002</v>
      </c>
      <c r="T602" s="304">
        <f t="shared" ca="1" si="262"/>
        <v>49.86423000000002</v>
      </c>
      <c r="U602" s="311">
        <f t="shared" ca="1" si="263"/>
        <v>0</v>
      </c>
      <c r="V602" s="306">
        <f t="shared" ca="1" si="264"/>
        <v>1.2262955339061237</v>
      </c>
      <c r="W602" s="304">
        <f t="shared" ca="1" si="265"/>
        <v>43.63806899736047</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1.2152886887628753</v>
      </c>
      <c r="AH602" s="304">
        <f t="shared" ca="1" si="289"/>
        <v>-8.5850725046917642</v>
      </c>
    </row>
    <row r="603" spans="1:34" x14ac:dyDescent="0.2">
      <c r="A603" s="347">
        <f t="shared" ca="1" si="267"/>
        <v>1E-4</v>
      </c>
      <c r="B603" s="304">
        <f t="shared" ca="1" si="268"/>
        <v>34.3212000000009</v>
      </c>
      <c r="D603" s="306">
        <f t="shared" ca="1" si="269"/>
        <v>-0.38047566280924927</v>
      </c>
      <c r="E603" s="307">
        <f t="shared" ca="1" si="270"/>
        <v>-1.2333340087479403</v>
      </c>
      <c r="F603" s="304">
        <f t="shared" ca="1" si="271"/>
        <v>1.2906876102002383</v>
      </c>
      <c r="G603" s="306">
        <f t="shared" ca="1" si="272"/>
        <v>4.77102259980665</v>
      </c>
      <c r="H603" s="307">
        <f t="shared" ca="1" si="273"/>
        <v>-107.54916679755399</v>
      </c>
      <c r="I603" s="304">
        <f t="shared" ca="1" si="274"/>
        <v>107.6549392062248</v>
      </c>
      <c r="J603" s="306">
        <f t="shared" ca="1" si="275"/>
        <v>386.39683720709877</v>
      </c>
      <c r="K603" s="307">
        <f t="shared" ca="1" si="276"/>
        <v>-10.580952491376809</v>
      </c>
      <c r="L603" s="304">
        <f t="shared" ca="1" si="261"/>
        <v>386.54168256382644</v>
      </c>
      <c r="M603" s="306">
        <f t="shared" ca="1" si="277"/>
        <v>-1.5264640761765997</v>
      </c>
      <c r="N603" s="304">
        <f t="shared" ca="1" si="278"/>
        <v>-87.459949143255358</v>
      </c>
      <c r="P603" s="310">
        <f t="shared" ca="1" si="279"/>
        <v>23</v>
      </c>
      <c r="Q603" s="304">
        <f t="shared" ca="1" si="280"/>
        <v>0</v>
      </c>
      <c r="R603" s="306">
        <f t="shared" ca="1" si="281"/>
        <v>0</v>
      </c>
      <c r="S603" s="307">
        <f t="shared" ca="1" si="282"/>
        <v>5.083000000000002</v>
      </c>
      <c r="T603" s="304">
        <f t="shared" ca="1" si="262"/>
        <v>49.86423000000002</v>
      </c>
      <c r="U603" s="311">
        <f t="shared" ca="1" si="263"/>
        <v>0</v>
      </c>
      <c r="V603" s="306">
        <f t="shared" ca="1" si="264"/>
        <v>1.226296852777075</v>
      </c>
      <c r="W603" s="304">
        <f t="shared" ca="1" si="265"/>
        <v>43.63821445149447</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1.2152602481682617</v>
      </c>
      <c r="AH603" s="304">
        <f t="shared" ca="1" si="289"/>
        <v>-8.5851011208657191</v>
      </c>
    </row>
    <row r="604" spans="1:34" x14ac:dyDescent="0.2">
      <c r="A604" s="347">
        <f t="shared" ca="1" si="267"/>
        <v>1E-4</v>
      </c>
      <c r="B604" s="304">
        <f t="shared" ca="1" si="268"/>
        <v>34.321300000000903</v>
      </c>
      <c r="D604" s="306">
        <f t="shared" ca="1" si="269"/>
        <v>-0.38047346733866444</v>
      </c>
      <c r="E604" s="307">
        <f t="shared" ca="1" si="270"/>
        <v>-1.2333052674057683</v>
      </c>
      <c r="F604" s="304">
        <f t="shared" ca="1" si="271"/>
        <v>1.2906594988452684</v>
      </c>
      <c r="G604" s="306">
        <f t="shared" ca="1" si="272"/>
        <v>4.7709845524599164</v>
      </c>
      <c r="H604" s="307">
        <f t="shared" ca="1" si="273"/>
        <v>-107.54929012808074</v>
      </c>
      <c r="I604" s="304">
        <f t="shared" ca="1" si="274"/>
        <v>107.65506072941437</v>
      </c>
      <c r="J604" s="306">
        <f t="shared" ca="1" si="275"/>
        <v>386.39683720709877</v>
      </c>
      <c r="K604" s="307">
        <f t="shared" ca="1" si="276"/>
        <v>-10.591707414223091</v>
      </c>
      <c r="L604" s="304">
        <f t="shared" ca="1" si="261"/>
        <v>386.54197711192722</v>
      </c>
      <c r="M604" s="306">
        <f t="shared" ca="1" si="277"/>
        <v>-1.5264644800191454</v>
      </c>
      <c r="N604" s="304">
        <f t="shared" ca="1" si="278"/>
        <v>-87.45997228172881</v>
      </c>
      <c r="P604" s="310">
        <f t="shared" ca="1" si="279"/>
        <v>23</v>
      </c>
      <c r="Q604" s="304">
        <f t="shared" ca="1" si="280"/>
        <v>0</v>
      </c>
      <c r="R604" s="306">
        <f t="shared" ca="1" si="281"/>
        <v>0</v>
      </c>
      <c r="S604" s="307">
        <f t="shared" ca="1" si="282"/>
        <v>5.083000000000002</v>
      </c>
      <c r="T604" s="304">
        <f t="shared" ca="1" si="262"/>
        <v>49.86423000000002</v>
      </c>
      <c r="U604" s="311">
        <f t="shared" ca="1" si="263"/>
        <v>0</v>
      </c>
      <c r="V604" s="306">
        <f t="shared" ca="1" si="264"/>
        <v>1.2262981716509576</v>
      </c>
      <c r="W604" s="304">
        <f t="shared" ca="1" si="265"/>
        <v>43.638359903750235</v>
      </c>
      <c r="Y604" s="314" t="str">
        <f t="shared" ca="1" si="283"/>
        <v/>
      </c>
      <c r="Z604" s="315" t="str">
        <f t="shared" ca="1" si="284"/>
        <v/>
      </c>
      <c r="AA604" s="316" t="str">
        <f t="shared" ca="1" si="285"/>
        <v/>
      </c>
      <c r="AC604" s="310" t="e">
        <f t="shared" ca="1" si="286"/>
        <v>#N/A</v>
      </c>
      <c r="AD604" s="323" t="e">
        <f t="shared" ca="1" si="287"/>
        <v>#N/A</v>
      </c>
      <c r="AE604" s="324" t="e">
        <f t="shared" ca="1" si="266"/>
        <v>#N/A</v>
      </c>
      <c r="AG604" s="306">
        <f t="shared" ca="1" si="288"/>
        <v>1.2152318079397606</v>
      </c>
      <c r="AH604" s="304">
        <f t="shared" ca="1" si="289"/>
        <v>-8.5851297366701651</v>
      </c>
    </row>
    <row r="605" spans="1:34" x14ac:dyDescent="0.2">
      <c r="A605" s="347">
        <f t="shared" ca="1" si="267"/>
        <v>1E-4</v>
      </c>
      <c r="B605" s="304">
        <f t="shared" ca="1" si="268"/>
        <v>34.321400000000907</v>
      </c>
      <c r="D605" s="306">
        <f t="shared" ca="1" si="269"/>
        <v>-0.38047127186399277</v>
      </c>
      <c r="E605" s="307">
        <f t="shared" ca="1" si="270"/>
        <v>-1.233276526434695</v>
      </c>
      <c r="F605" s="304">
        <f t="shared" ca="1" si="271"/>
        <v>1.2906313878751869</v>
      </c>
      <c r="G605" s="306">
        <f t="shared" ca="1" si="272"/>
        <v>4.7709465053327298</v>
      </c>
      <c r="H605" s="307">
        <f t="shared" ca="1" si="273"/>
        <v>-107.54941345573339</v>
      </c>
      <c r="I605" s="304">
        <f t="shared" ca="1" si="274"/>
        <v>107.65518224975996</v>
      </c>
      <c r="J605" s="306">
        <f t="shared" ca="1" si="275"/>
        <v>386.39683720709877</v>
      </c>
      <c r="K605" s="307">
        <f t="shared" ca="1" si="276"/>
        <v>-10.602462349402282</v>
      </c>
      <c r="L605" s="304">
        <f t="shared" ca="1" si="261"/>
        <v>386.54227195938046</v>
      </c>
      <c r="M605" s="306">
        <f t="shared" ca="1" si="277"/>
        <v>-1.5264648838575587</v>
      </c>
      <c r="N605" s="304">
        <f t="shared" ca="1" si="278"/>
        <v>-87.459995419965495</v>
      </c>
      <c r="P605" s="310">
        <f t="shared" ca="1" si="279"/>
        <v>23</v>
      </c>
      <c r="Q605" s="304">
        <f t="shared" ca="1" si="280"/>
        <v>0</v>
      </c>
      <c r="R605" s="306">
        <f t="shared" ca="1" si="281"/>
        <v>0</v>
      </c>
      <c r="S605" s="307">
        <f t="shared" ca="1" si="282"/>
        <v>5.083000000000002</v>
      </c>
      <c r="T605" s="304">
        <f t="shared" ca="1" si="262"/>
        <v>49.86423000000002</v>
      </c>
      <c r="U605" s="311">
        <f t="shared" ca="1" si="263"/>
        <v>0</v>
      </c>
      <c r="V605" s="306">
        <f t="shared" ca="1" si="264"/>
        <v>1.2262994905277715</v>
      </c>
      <c r="W605" s="304">
        <f t="shared" ca="1" si="265"/>
        <v>43.638505354127808</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1.2152033680773737</v>
      </c>
      <c r="AH605" s="304">
        <f t="shared" ca="1" si="289"/>
        <v>-8.5851583521050987</v>
      </c>
    </row>
    <row r="606" spans="1:34" x14ac:dyDescent="0.2">
      <c r="A606" s="347">
        <f t="shared" ca="1" si="267"/>
        <v>1E-4</v>
      </c>
      <c r="B606" s="304">
        <f t="shared" ca="1" si="268"/>
        <v>34.32150000000091</v>
      </c>
      <c r="D606" s="306">
        <f t="shared" ca="1" si="269"/>
        <v>-0.38046907638523558</v>
      </c>
      <c r="E606" s="307">
        <f t="shared" ca="1" si="270"/>
        <v>-1.233247785834708</v>
      </c>
      <c r="F606" s="304">
        <f t="shared" ca="1" si="271"/>
        <v>1.2906032772899827</v>
      </c>
      <c r="G606" s="306">
        <f t="shared" ca="1" si="272"/>
        <v>4.7709084584250911</v>
      </c>
      <c r="H606" s="307">
        <f t="shared" ca="1" si="273"/>
        <v>-107.54953678051197</v>
      </c>
      <c r="I606" s="304">
        <f t="shared" ca="1" si="274"/>
        <v>107.6553037672616</v>
      </c>
      <c r="J606" s="306">
        <f t="shared" ca="1" si="275"/>
        <v>386.39683720709877</v>
      </c>
      <c r="K606" s="307">
        <f t="shared" ca="1" si="276"/>
        <v>-10.613217296914094</v>
      </c>
      <c r="L606" s="304">
        <f t="shared" ca="1" si="261"/>
        <v>386.54256710618648</v>
      </c>
      <c r="M606" s="306">
        <f t="shared" ca="1" si="277"/>
        <v>-1.5264652876918401</v>
      </c>
      <c r="N606" s="304">
        <f t="shared" ca="1" si="278"/>
        <v>-87.460018557965441</v>
      </c>
      <c r="P606" s="310">
        <f t="shared" ca="1" si="279"/>
        <v>23</v>
      </c>
      <c r="Q606" s="304">
        <f t="shared" ca="1" si="280"/>
        <v>0</v>
      </c>
      <c r="R606" s="306">
        <f t="shared" ca="1" si="281"/>
        <v>0</v>
      </c>
      <c r="S606" s="307">
        <f t="shared" ca="1" si="282"/>
        <v>5.083000000000002</v>
      </c>
      <c r="T606" s="304">
        <f t="shared" ca="1" si="262"/>
        <v>49.86423000000002</v>
      </c>
      <c r="U606" s="311">
        <f t="shared" ca="1" si="263"/>
        <v>0</v>
      </c>
      <c r="V606" s="306">
        <f t="shared" ca="1" si="264"/>
        <v>1.2263008094075174</v>
      </c>
      <c r="W606" s="304">
        <f t="shared" ca="1" si="265"/>
        <v>43.638650802627204</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1.2151749285811011</v>
      </c>
      <c r="AH606" s="304">
        <f t="shared" ca="1" si="289"/>
        <v>-8.585186967170527</v>
      </c>
    </row>
    <row r="607" spans="1:34" x14ac:dyDescent="0.2">
      <c r="A607" s="347">
        <f t="shared" ca="1" si="267"/>
        <v>1E-4</v>
      </c>
      <c r="B607" s="304">
        <f t="shared" ca="1" si="268"/>
        <v>34.321600000000913</v>
      </c>
      <c r="D607" s="306">
        <f t="shared" ca="1" si="269"/>
        <v>-0.38046688090239167</v>
      </c>
      <c r="E607" s="307">
        <f t="shared" ca="1" si="270"/>
        <v>-1.2332190456058072</v>
      </c>
      <c r="F607" s="304">
        <f t="shared" ca="1" si="271"/>
        <v>1.2905751670896557</v>
      </c>
      <c r="G607" s="306">
        <f t="shared" ca="1" si="272"/>
        <v>4.7708704117370013</v>
      </c>
      <c r="H607" s="307">
        <f t="shared" ca="1" si="273"/>
        <v>-107.54966010241654</v>
      </c>
      <c r="I607" s="304">
        <f t="shared" ca="1" si="274"/>
        <v>107.65542528191934</v>
      </c>
      <c r="J607" s="306">
        <f t="shared" ca="1" si="275"/>
        <v>386.39683720709877</v>
      </c>
      <c r="K607" s="307">
        <f t="shared" ca="1" si="276"/>
        <v>-10.62397225675824</v>
      </c>
      <c r="L607" s="304">
        <f t="shared" ca="1" si="261"/>
        <v>386.54286255234564</v>
      </c>
      <c r="M607" s="306">
        <f t="shared" ca="1" si="277"/>
        <v>-1.5264656915219892</v>
      </c>
      <c r="N607" s="304">
        <f t="shared" ca="1" si="278"/>
        <v>-87.460041695728634</v>
      </c>
      <c r="P607" s="310">
        <f t="shared" ca="1" si="279"/>
        <v>23</v>
      </c>
      <c r="Q607" s="304">
        <f t="shared" ca="1" si="280"/>
        <v>0</v>
      </c>
      <c r="R607" s="306">
        <f t="shared" ca="1" si="281"/>
        <v>0</v>
      </c>
      <c r="S607" s="307">
        <f t="shared" ca="1" si="282"/>
        <v>5.083000000000002</v>
      </c>
      <c r="T607" s="304">
        <f t="shared" ca="1" si="262"/>
        <v>49.86423000000002</v>
      </c>
      <c r="U607" s="311">
        <f t="shared" ca="1" si="263"/>
        <v>0</v>
      </c>
      <c r="V607" s="306">
        <f t="shared" ca="1" si="264"/>
        <v>1.2263021282901947</v>
      </c>
      <c r="W607" s="304">
        <f t="shared" ca="1" si="265"/>
        <v>43.638796249248436</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1.2151464894509356</v>
      </c>
      <c r="AH607" s="304">
        <f t="shared" ca="1" si="289"/>
        <v>-8.5852155818664535</v>
      </c>
    </row>
    <row r="608" spans="1:34" x14ac:dyDescent="0.2">
      <c r="A608" s="347">
        <f t="shared" ca="1" si="267"/>
        <v>1E-4</v>
      </c>
      <c r="B608" s="304">
        <f t="shared" ca="1" si="268"/>
        <v>34.321700000000916</v>
      </c>
      <c r="D608" s="306">
        <f t="shared" ca="1" si="269"/>
        <v>-0.38046468541546408</v>
      </c>
      <c r="E608" s="307">
        <f t="shared" ca="1" si="270"/>
        <v>-1.2331903057479892</v>
      </c>
      <c r="F608" s="304">
        <f t="shared" ca="1" si="271"/>
        <v>1.2905470572742037</v>
      </c>
      <c r="G608" s="306">
        <f t="shared" ca="1" si="272"/>
        <v>4.7708323652684594</v>
      </c>
      <c r="H608" s="307">
        <f t="shared" ca="1" si="273"/>
        <v>-107.54978342144712</v>
      </c>
      <c r="I608" s="304">
        <f t="shared" ca="1" si="274"/>
        <v>107.65554679373318</v>
      </c>
      <c r="J608" s="306">
        <f t="shared" ca="1" si="275"/>
        <v>386.39683720709877</v>
      </c>
      <c r="K608" s="307">
        <f t="shared" ca="1" si="276"/>
        <v>-10.634727228934432</v>
      </c>
      <c r="L608" s="304">
        <f t="shared" ca="1" si="261"/>
        <v>386.54315829785816</v>
      </c>
      <c r="M608" s="306">
        <f t="shared" ca="1" si="277"/>
        <v>-1.5264660953480063</v>
      </c>
      <c r="N608" s="304">
        <f t="shared" ca="1" si="278"/>
        <v>-87.460064833255061</v>
      </c>
      <c r="P608" s="310">
        <f t="shared" ca="1" si="279"/>
        <v>23</v>
      </c>
      <c r="Q608" s="304">
        <f t="shared" ca="1" si="280"/>
        <v>0</v>
      </c>
      <c r="R608" s="306">
        <f t="shared" ca="1" si="281"/>
        <v>0</v>
      </c>
      <c r="S608" s="307">
        <f t="shared" ca="1" si="282"/>
        <v>5.083000000000002</v>
      </c>
      <c r="T608" s="304">
        <f t="shared" ca="1" si="262"/>
        <v>49.86423000000002</v>
      </c>
      <c r="U608" s="311">
        <f t="shared" ca="1" si="263"/>
        <v>0</v>
      </c>
      <c r="V608" s="306">
        <f t="shared" ca="1" si="264"/>
        <v>1.2263034471758032</v>
      </c>
      <c r="W608" s="304">
        <f t="shared" ca="1" si="265"/>
        <v>43.638941693991484</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1.2151180506868702</v>
      </c>
      <c r="AH608" s="304">
        <f t="shared" ca="1" si="289"/>
        <v>-8.5852441961928818</v>
      </c>
    </row>
    <row r="609" spans="1:34" x14ac:dyDescent="0.2">
      <c r="A609" s="347">
        <f t="shared" ca="1" si="267"/>
        <v>1E-4</v>
      </c>
      <c r="B609" s="304">
        <f t="shared" ca="1" si="268"/>
        <v>34.32180000000092</v>
      </c>
      <c r="D609" s="306">
        <f t="shared" ca="1" si="269"/>
        <v>-0.38046248992445142</v>
      </c>
      <c r="E609" s="307">
        <f t="shared" ca="1" si="270"/>
        <v>-1.2331615662612592</v>
      </c>
      <c r="F609" s="304">
        <f t="shared" ca="1" si="271"/>
        <v>1.2905189478436321</v>
      </c>
      <c r="G609" s="306">
        <f t="shared" ca="1" si="272"/>
        <v>4.7707943190194673</v>
      </c>
      <c r="H609" s="307">
        <f t="shared" ca="1" si="273"/>
        <v>-107.54990673760375</v>
      </c>
      <c r="I609" s="304">
        <f t="shared" ca="1" si="274"/>
        <v>107.65566830270319</v>
      </c>
      <c r="J609" s="306">
        <f t="shared" ca="1" si="275"/>
        <v>386.39683720709877</v>
      </c>
      <c r="K609" s="307">
        <f t="shared" ca="1" si="276"/>
        <v>-10.645482213442385</v>
      </c>
      <c r="L609" s="304">
        <f t="shared" ca="1" si="261"/>
        <v>386.54345434272449</v>
      </c>
      <c r="M609" s="306">
        <f t="shared" ca="1" si="277"/>
        <v>-1.5264664991698913</v>
      </c>
      <c r="N609" s="304">
        <f t="shared" ca="1" si="278"/>
        <v>-87.460087970544748</v>
      </c>
      <c r="P609" s="310">
        <f t="shared" ca="1" si="279"/>
        <v>23</v>
      </c>
      <c r="Q609" s="304">
        <f t="shared" ca="1" si="280"/>
        <v>0</v>
      </c>
      <c r="R609" s="306">
        <f t="shared" ca="1" si="281"/>
        <v>0</v>
      </c>
      <c r="S609" s="307">
        <f t="shared" ca="1" si="282"/>
        <v>5.083000000000002</v>
      </c>
      <c r="T609" s="304">
        <f t="shared" ca="1" si="262"/>
        <v>49.86423000000002</v>
      </c>
      <c r="U609" s="311">
        <f t="shared" ca="1" si="263"/>
        <v>0</v>
      </c>
      <c r="V609" s="306">
        <f t="shared" ca="1" si="264"/>
        <v>1.2263047660643436</v>
      </c>
      <c r="W609" s="304">
        <f t="shared" ca="1" si="265"/>
        <v>43.639087136856432</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1.2150896122889154</v>
      </c>
      <c r="AH609" s="304">
        <f t="shared" ca="1" si="289"/>
        <v>-8.5852728101498066</v>
      </c>
    </row>
    <row r="610" spans="1:34" x14ac:dyDescent="0.2">
      <c r="A610" s="347">
        <f t="shared" ca="1" si="267"/>
        <v>1E-4</v>
      </c>
      <c r="B610" s="304">
        <f t="shared" ca="1" si="268"/>
        <v>34.321900000000923</v>
      </c>
      <c r="D610" s="306">
        <f t="shared" ca="1" si="269"/>
        <v>-0.38046029442935519</v>
      </c>
      <c r="E610" s="307">
        <f t="shared" ca="1" si="270"/>
        <v>-1.2331328271455959</v>
      </c>
      <c r="F610" s="304">
        <f t="shared" ca="1" si="271"/>
        <v>1.290490838797921</v>
      </c>
      <c r="G610" s="306">
        <f t="shared" ca="1" si="272"/>
        <v>4.7707562729900239</v>
      </c>
      <c r="H610" s="307">
        <f t="shared" ca="1" si="273"/>
        <v>-107.55003005088646</v>
      </c>
      <c r="I610" s="304">
        <f t="shared" ca="1" si="274"/>
        <v>107.65578980882938</v>
      </c>
      <c r="J610" s="306">
        <f t="shared" ca="1" si="275"/>
        <v>386.39683720709877</v>
      </c>
      <c r="K610" s="307">
        <f t="shared" ca="1" si="276"/>
        <v>-10.656237210281809</v>
      </c>
      <c r="L610" s="304">
        <f t="shared" ca="1" si="261"/>
        <v>386.54375068694486</v>
      </c>
      <c r="M610" s="306">
        <f t="shared" ca="1" si="277"/>
        <v>-1.5264669029876445</v>
      </c>
      <c r="N610" s="304">
        <f t="shared" ca="1" si="278"/>
        <v>-87.460111107597712</v>
      </c>
      <c r="P610" s="310">
        <f t="shared" ca="1" si="279"/>
        <v>23</v>
      </c>
      <c r="Q610" s="304">
        <f t="shared" ca="1" si="280"/>
        <v>0</v>
      </c>
      <c r="R610" s="306">
        <f t="shared" ca="1" si="281"/>
        <v>0</v>
      </c>
      <c r="S610" s="307">
        <f t="shared" ca="1" si="282"/>
        <v>5.083000000000002</v>
      </c>
      <c r="T610" s="304">
        <f t="shared" ca="1" si="262"/>
        <v>49.86423000000002</v>
      </c>
      <c r="U610" s="311">
        <f t="shared" ca="1" si="263"/>
        <v>0</v>
      </c>
      <c r="V610" s="306">
        <f t="shared" ca="1" si="264"/>
        <v>1.2263060849558149</v>
      </c>
      <c r="W610" s="304">
        <f t="shared" ca="1" si="265"/>
        <v>43.63923257784321</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1.2150611742570554</v>
      </c>
      <c r="AH610" s="304">
        <f t="shared" ca="1" si="289"/>
        <v>-8.5853014237372456</v>
      </c>
    </row>
    <row r="611" spans="1:34" x14ac:dyDescent="0.2">
      <c r="A611" s="347">
        <f t="shared" ca="1" si="267"/>
        <v>1E-4</v>
      </c>
      <c r="B611" s="304">
        <f t="shared" ca="1" si="268"/>
        <v>34.322000000000926</v>
      </c>
      <c r="D611" s="306">
        <f t="shared" ca="1" si="269"/>
        <v>-0.38045809893017379</v>
      </c>
      <c r="E611" s="307">
        <f t="shared" ca="1" si="270"/>
        <v>-1.2331040884010189</v>
      </c>
      <c r="F611" s="304">
        <f t="shared" ca="1" si="271"/>
        <v>1.2904627301370892</v>
      </c>
      <c r="G611" s="306">
        <f t="shared" ca="1" si="272"/>
        <v>4.7707182271801312</v>
      </c>
      <c r="H611" s="307">
        <f t="shared" ca="1" si="273"/>
        <v>-107.5501533612953</v>
      </c>
      <c r="I611" s="304">
        <f t="shared" ca="1" si="274"/>
        <v>107.65591131211183</v>
      </c>
      <c r="J611" s="306">
        <f t="shared" ca="1" si="275"/>
        <v>386.39683720709877</v>
      </c>
      <c r="K611" s="307">
        <f t="shared" ca="1" si="276"/>
        <v>-10.666992219452418</v>
      </c>
      <c r="L611" s="304">
        <f t="shared" ca="1" si="261"/>
        <v>386.54404733051967</v>
      </c>
      <c r="M611" s="306">
        <f t="shared" ca="1" si="277"/>
        <v>-1.5264673068012657</v>
      </c>
      <c r="N611" s="304">
        <f t="shared" ca="1" si="278"/>
        <v>-87.460134244413908</v>
      </c>
      <c r="P611" s="310">
        <f t="shared" ca="1" si="279"/>
        <v>23</v>
      </c>
      <c r="Q611" s="304">
        <f t="shared" ca="1" si="280"/>
        <v>0</v>
      </c>
      <c r="R611" s="306">
        <f t="shared" ca="1" si="281"/>
        <v>0</v>
      </c>
      <c r="S611" s="307">
        <f t="shared" ca="1" si="282"/>
        <v>5.083000000000002</v>
      </c>
      <c r="T611" s="304">
        <f t="shared" ca="1" si="262"/>
        <v>49.86423000000002</v>
      </c>
      <c r="U611" s="311">
        <f t="shared" ca="1" si="263"/>
        <v>0</v>
      </c>
      <c r="V611" s="306">
        <f t="shared" ca="1" si="264"/>
        <v>1.2263074038502177</v>
      </c>
      <c r="W611" s="304">
        <f t="shared" ca="1" si="265"/>
        <v>43.639378016951895</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1.2150327365912972</v>
      </c>
      <c r="AH611" s="304">
        <f t="shared" ca="1" si="289"/>
        <v>-8.5853300369551828</v>
      </c>
    </row>
    <row r="612" spans="1:34" x14ac:dyDescent="0.2">
      <c r="A612" s="347">
        <f t="shared" ca="1" si="267"/>
        <v>1E-4</v>
      </c>
      <c r="B612" s="304">
        <f t="shared" ca="1" si="268"/>
        <v>34.32210000000093</v>
      </c>
      <c r="D612" s="306">
        <f t="shared" ca="1" si="269"/>
        <v>-0.38045590342691055</v>
      </c>
      <c r="E612" s="307">
        <f t="shared" ca="1" si="270"/>
        <v>-1.2330753500275105</v>
      </c>
      <c r="F612" s="304">
        <f t="shared" ca="1" si="271"/>
        <v>1.2904346218611209</v>
      </c>
      <c r="G612" s="306">
        <f t="shared" ca="1" si="272"/>
        <v>4.7706801815897881</v>
      </c>
      <c r="H612" s="307">
        <f t="shared" ca="1" si="273"/>
        <v>-107.55027666883031</v>
      </c>
      <c r="I612" s="304">
        <f t="shared" ca="1" si="274"/>
        <v>107.65603281255054</v>
      </c>
      <c r="J612" s="306">
        <f t="shared" ca="1" si="275"/>
        <v>386.39683720709877</v>
      </c>
      <c r="K612" s="307">
        <f t="shared" ca="1" si="276"/>
        <v>-10.677747240953924</v>
      </c>
      <c r="L612" s="304">
        <f t="shared" ca="1" si="261"/>
        <v>386.54434427344927</v>
      </c>
      <c r="M612" s="306">
        <f t="shared" ca="1" si="277"/>
        <v>-1.5264677106107554</v>
      </c>
      <c r="N612" s="304">
        <f t="shared" ca="1" si="278"/>
        <v>-87.460157380993394</v>
      </c>
      <c r="P612" s="310">
        <f t="shared" ca="1" si="279"/>
        <v>23</v>
      </c>
      <c r="Q612" s="304">
        <f t="shared" ca="1" si="280"/>
        <v>0</v>
      </c>
      <c r="R612" s="306">
        <f t="shared" ca="1" si="281"/>
        <v>0</v>
      </c>
      <c r="S612" s="307">
        <f t="shared" ca="1" si="282"/>
        <v>5.083000000000002</v>
      </c>
      <c r="T612" s="304">
        <f t="shared" ca="1" si="262"/>
        <v>49.86423000000002</v>
      </c>
      <c r="U612" s="311">
        <f t="shared" ca="1" si="263"/>
        <v>0</v>
      </c>
      <c r="V612" s="306">
        <f t="shared" ca="1" si="264"/>
        <v>1.226308722747552</v>
      </c>
      <c r="W612" s="304">
        <f t="shared" ca="1" si="265"/>
        <v>43.639523454182488</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1.2150042992916319</v>
      </c>
      <c r="AH612" s="304">
        <f t="shared" ca="1" si="289"/>
        <v>-8.5853586498036361</v>
      </c>
    </row>
    <row r="613" spans="1:34" x14ac:dyDescent="0.2">
      <c r="A613" s="347">
        <f t="shared" ca="1" si="267"/>
        <v>1E-4</v>
      </c>
      <c r="B613" s="304">
        <f t="shared" ca="1" si="268"/>
        <v>34.322200000000933</v>
      </c>
      <c r="D613" s="306">
        <f t="shared" ca="1" si="269"/>
        <v>-0.38045370791956246</v>
      </c>
      <c r="E613" s="307">
        <f t="shared" ca="1" si="270"/>
        <v>-1.2330466120250705</v>
      </c>
      <c r="F613" s="304">
        <f t="shared" ca="1" si="271"/>
        <v>1.2904065139700158</v>
      </c>
      <c r="G613" s="306">
        <f t="shared" ca="1" si="272"/>
        <v>4.7706421362189966</v>
      </c>
      <c r="H613" s="307">
        <f t="shared" ca="1" si="273"/>
        <v>-107.55039997349151</v>
      </c>
      <c r="I613" s="304">
        <f t="shared" ca="1" si="274"/>
        <v>107.65615431014555</v>
      </c>
      <c r="J613" s="306">
        <f t="shared" ca="1" si="275"/>
        <v>386.39683720709877</v>
      </c>
      <c r="K613" s="307">
        <f t="shared" ca="1" si="276"/>
        <v>-10.688502274786039</v>
      </c>
      <c r="L613" s="304">
        <f t="shared" ca="1" si="261"/>
        <v>386.54464151573393</v>
      </c>
      <c r="M613" s="306">
        <f t="shared" ca="1" si="277"/>
        <v>-1.526468114416113</v>
      </c>
      <c r="N613" s="304">
        <f t="shared" ca="1" si="278"/>
        <v>-87.460180517336127</v>
      </c>
      <c r="P613" s="310">
        <f t="shared" ca="1" si="279"/>
        <v>23</v>
      </c>
      <c r="Q613" s="304">
        <f t="shared" ca="1" si="280"/>
        <v>0</v>
      </c>
      <c r="R613" s="306">
        <f t="shared" ca="1" si="281"/>
        <v>0</v>
      </c>
      <c r="S613" s="307">
        <f t="shared" ca="1" si="282"/>
        <v>5.083000000000002</v>
      </c>
      <c r="T613" s="304">
        <f t="shared" ca="1" si="262"/>
        <v>49.86423000000002</v>
      </c>
      <c r="U613" s="311">
        <f t="shared" ca="1" si="263"/>
        <v>0</v>
      </c>
      <c r="V613" s="306">
        <f t="shared" ca="1" si="264"/>
        <v>1.2263100416478179</v>
      </c>
      <c r="W613" s="304">
        <f t="shared" ca="1" si="265"/>
        <v>43.63966888953501</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1.2149758623580578</v>
      </c>
      <c r="AH613" s="304">
        <f t="shared" ca="1" si="289"/>
        <v>-8.5853872622826035</v>
      </c>
    </row>
    <row r="614" spans="1:34" x14ac:dyDescent="0.2">
      <c r="A614" s="347">
        <f t="shared" ca="1" si="267"/>
        <v>1E-4</v>
      </c>
      <c r="B614" s="304">
        <f t="shared" ca="1" si="268"/>
        <v>34.322300000000936</v>
      </c>
      <c r="D614" s="306">
        <f t="shared" ca="1" si="269"/>
        <v>-0.3804515124081343</v>
      </c>
      <c r="E614" s="307">
        <f t="shared" ca="1" si="270"/>
        <v>-1.2330178743936937</v>
      </c>
      <c r="F614" s="304">
        <f t="shared" ca="1" si="271"/>
        <v>1.2903784064637704</v>
      </c>
      <c r="G614" s="306">
        <f t="shared" ca="1" si="272"/>
        <v>4.7706040910677556</v>
      </c>
      <c r="H614" s="307">
        <f t="shared" ca="1" si="273"/>
        <v>-107.55052327527895</v>
      </c>
      <c r="I614" s="304">
        <f t="shared" ca="1" si="274"/>
        <v>107.65627580489691</v>
      </c>
      <c r="J614" s="306">
        <f t="shared" ca="1" si="275"/>
        <v>386.39683720709877</v>
      </c>
      <c r="K614" s="307">
        <f t="shared" ca="1" si="276"/>
        <v>-10.699257320948478</v>
      </c>
      <c r="L614" s="304">
        <f t="shared" ca="1" si="261"/>
        <v>386.54493905737411</v>
      </c>
      <c r="M614" s="306">
        <f t="shared" ca="1" si="277"/>
        <v>-1.526468518217339</v>
      </c>
      <c r="N614" s="304">
        <f t="shared" ca="1" si="278"/>
        <v>-87.460203653442136</v>
      </c>
      <c r="P614" s="310">
        <f t="shared" ca="1" si="279"/>
        <v>23</v>
      </c>
      <c r="Q614" s="304">
        <f t="shared" ca="1" si="280"/>
        <v>0</v>
      </c>
      <c r="R614" s="306">
        <f t="shared" ca="1" si="281"/>
        <v>0</v>
      </c>
      <c r="S614" s="307">
        <f t="shared" ca="1" si="282"/>
        <v>5.083000000000002</v>
      </c>
      <c r="T614" s="304">
        <f t="shared" ca="1" si="262"/>
        <v>49.86423000000002</v>
      </c>
      <c r="U614" s="311">
        <f t="shared" ca="1" si="263"/>
        <v>0</v>
      </c>
      <c r="V614" s="306">
        <f t="shared" ca="1" si="264"/>
        <v>1.2263113605510152</v>
      </c>
      <c r="W614" s="304">
        <f t="shared" ca="1" si="265"/>
        <v>43.63981432300946</v>
      </c>
      <c r="Y614" s="314" t="str">
        <f t="shared" ca="1" si="283"/>
        <v/>
      </c>
      <c r="Z614" s="315" t="str">
        <f t="shared" ca="1" si="284"/>
        <v/>
      </c>
      <c r="AA614" s="316" t="str">
        <f t="shared" ca="1" si="285"/>
        <v/>
      </c>
      <c r="AC614" s="310" t="e">
        <f t="shared" ca="1" si="286"/>
        <v>#N/A</v>
      </c>
      <c r="AD614" s="323" t="e">
        <f t="shared" ca="1" si="287"/>
        <v>#N/A</v>
      </c>
      <c r="AE614" s="324" t="e">
        <f t="shared" ca="1" si="266"/>
        <v>#N/A</v>
      </c>
      <c r="AG614" s="306">
        <f t="shared" ca="1" si="288"/>
        <v>1.2149474257905695</v>
      </c>
      <c r="AH614" s="304">
        <f t="shared" ca="1" si="289"/>
        <v>-8.5854158743920905</v>
      </c>
    </row>
    <row r="615" spans="1:34" x14ac:dyDescent="0.2">
      <c r="A615" s="347">
        <f t="shared" ca="1" si="267"/>
        <v>1E-4</v>
      </c>
      <c r="B615" s="304">
        <f t="shared" ca="1" si="268"/>
        <v>34.32240000000094</v>
      </c>
      <c r="D615" s="306">
        <f t="shared" ca="1" si="269"/>
        <v>-0.38044931689262301</v>
      </c>
      <c r="E615" s="307">
        <f t="shared" ca="1" si="270"/>
        <v>-1.2329891371333854</v>
      </c>
      <c r="F615" s="304">
        <f t="shared" ca="1" si="271"/>
        <v>1.2903502993423894</v>
      </c>
      <c r="G615" s="306">
        <f t="shared" ca="1" si="272"/>
        <v>4.7705660461360662</v>
      </c>
      <c r="H615" s="307">
        <f t="shared" ca="1" si="273"/>
        <v>-107.55064657419265</v>
      </c>
      <c r="I615" s="304">
        <f t="shared" ca="1" si="274"/>
        <v>107.65639729680464</v>
      </c>
      <c r="J615" s="306">
        <f t="shared" ca="1" si="275"/>
        <v>386.39683720709877</v>
      </c>
      <c r="K615" s="307">
        <f t="shared" ca="1" si="276"/>
        <v>-10.710012379440951</v>
      </c>
      <c r="L615" s="304">
        <f t="shared" ca="1" si="261"/>
        <v>386.54523689836992</v>
      </c>
      <c r="M615" s="306">
        <f t="shared" ca="1" si="277"/>
        <v>-1.5264689220144332</v>
      </c>
      <c r="N615" s="304">
        <f t="shared" ca="1" si="278"/>
        <v>-87.46022678931142</v>
      </c>
      <c r="P615" s="310">
        <f t="shared" ca="1" si="279"/>
        <v>23</v>
      </c>
      <c r="Q615" s="304">
        <f t="shared" ca="1" si="280"/>
        <v>0</v>
      </c>
      <c r="R615" s="306">
        <f t="shared" ca="1" si="281"/>
        <v>0</v>
      </c>
      <c r="S615" s="307">
        <f t="shared" ca="1" si="282"/>
        <v>5.083000000000002</v>
      </c>
      <c r="T615" s="304">
        <f t="shared" ca="1" si="262"/>
        <v>49.86423000000002</v>
      </c>
      <c r="U615" s="311">
        <f t="shared" ca="1" si="263"/>
        <v>0</v>
      </c>
      <c r="V615" s="306">
        <f t="shared" ca="1" si="264"/>
        <v>1.2263126794571435</v>
      </c>
      <c r="W615" s="304">
        <f t="shared" ca="1" si="265"/>
        <v>43.639959754605847</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1.2149189895891688</v>
      </c>
      <c r="AH615" s="304">
        <f t="shared" ca="1" si="289"/>
        <v>-8.5854444861320953</v>
      </c>
    </row>
    <row r="616" spans="1:34" x14ac:dyDescent="0.2">
      <c r="A616" s="347">
        <f t="shared" ca="1" si="267"/>
        <v>1E-4</v>
      </c>
      <c r="B616" s="304">
        <f t="shared" ca="1" si="268"/>
        <v>34.322500000000943</v>
      </c>
      <c r="D616" s="306">
        <f t="shared" ca="1" si="269"/>
        <v>-0.38044712137303155</v>
      </c>
      <c r="E616" s="307">
        <f t="shared" ca="1" si="270"/>
        <v>-1.232960400244135</v>
      </c>
      <c r="F616" s="304">
        <f t="shared" ca="1" si="271"/>
        <v>1.2903221926058639</v>
      </c>
      <c r="G616" s="306">
        <f t="shared" ca="1" si="272"/>
        <v>4.7705280014239291</v>
      </c>
      <c r="H616" s="307">
        <f t="shared" ca="1" si="273"/>
        <v>-107.55076987023268</v>
      </c>
      <c r="I616" s="304">
        <f t="shared" ca="1" si="274"/>
        <v>107.6565187858688</v>
      </c>
      <c r="J616" s="306">
        <f t="shared" ca="1" si="275"/>
        <v>386.39683720709877</v>
      </c>
      <c r="K616" s="307">
        <f t="shared" ca="1" si="276"/>
        <v>-10.720767450263171</v>
      </c>
      <c r="L616" s="304">
        <f t="shared" ca="1" si="261"/>
        <v>386.54553503872194</v>
      </c>
      <c r="M616" s="306">
        <f t="shared" ca="1" si="277"/>
        <v>-1.526469325807396</v>
      </c>
      <c r="N616" s="304">
        <f t="shared" ca="1" si="278"/>
        <v>-87.46024992494398</v>
      </c>
      <c r="P616" s="310">
        <f t="shared" ca="1" si="279"/>
        <v>23</v>
      </c>
      <c r="Q616" s="304">
        <f t="shared" ca="1" si="280"/>
        <v>0</v>
      </c>
      <c r="R616" s="306">
        <f t="shared" ca="1" si="281"/>
        <v>0</v>
      </c>
      <c r="S616" s="307">
        <f t="shared" ca="1" si="282"/>
        <v>5.083000000000002</v>
      </c>
      <c r="T616" s="304">
        <f t="shared" ca="1" si="262"/>
        <v>49.86423000000002</v>
      </c>
      <c r="U616" s="311">
        <f t="shared" ca="1" si="263"/>
        <v>0</v>
      </c>
      <c r="V616" s="306">
        <f t="shared" ca="1" si="264"/>
        <v>1.2263139983662033</v>
      </c>
      <c r="W616" s="304">
        <f t="shared" ca="1" si="265"/>
        <v>43.640105184324213</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1.2148905537538521</v>
      </c>
      <c r="AH616" s="304">
        <f t="shared" ca="1" si="289"/>
        <v>-8.5854730975026232</v>
      </c>
    </row>
    <row r="617" spans="1:34" x14ac:dyDescent="0.2">
      <c r="A617" s="347">
        <f t="shared" ca="1" si="267"/>
        <v>1E-4</v>
      </c>
      <c r="B617" s="304">
        <f t="shared" ca="1" si="268"/>
        <v>34.322600000000946</v>
      </c>
      <c r="D617" s="306">
        <f t="shared" ca="1" si="269"/>
        <v>-0.38044492584935707</v>
      </c>
      <c r="E617" s="307">
        <f t="shared" ca="1" si="270"/>
        <v>-1.2329316637259424</v>
      </c>
      <c r="F617" s="304">
        <f t="shared" ca="1" si="271"/>
        <v>1.2902940862541932</v>
      </c>
      <c r="G617" s="306">
        <f t="shared" ca="1" si="272"/>
        <v>4.7704899569313444</v>
      </c>
      <c r="H617" s="307">
        <f t="shared" ca="1" si="273"/>
        <v>-107.55089316339905</v>
      </c>
      <c r="I617" s="304">
        <f t="shared" ca="1" si="274"/>
        <v>107.65664027208939</v>
      </c>
      <c r="J617" s="306">
        <f t="shared" ca="1" si="275"/>
        <v>386.39683720709877</v>
      </c>
      <c r="K617" s="307">
        <f t="shared" ca="1" si="276"/>
        <v>-10.731522533414852</v>
      </c>
      <c r="L617" s="304">
        <f t="shared" ca="1" si="261"/>
        <v>386.54583347843027</v>
      </c>
      <c r="M617" s="306">
        <f t="shared" ca="1" si="277"/>
        <v>-1.5264697295962273</v>
      </c>
      <c r="N617" s="304">
        <f t="shared" ca="1" si="278"/>
        <v>-87.46027306033983</v>
      </c>
      <c r="P617" s="310">
        <f t="shared" ca="1" si="279"/>
        <v>23</v>
      </c>
      <c r="Q617" s="304">
        <f t="shared" ca="1" si="280"/>
        <v>0</v>
      </c>
      <c r="R617" s="306">
        <f t="shared" ca="1" si="281"/>
        <v>0</v>
      </c>
      <c r="S617" s="307">
        <f t="shared" ca="1" si="282"/>
        <v>5.083000000000002</v>
      </c>
      <c r="T617" s="304">
        <f t="shared" ca="1" si="262"/>
        <v>49.86423000000002</v>
      </c>
      <c r="U617" s="311">
        <f t="shared" ca="1" si="263"/>
        <v>0</v>
      </c>
      <c r="V617" s="306">
        <f t="shared" ca="1" si="264"/>
        <v>1.2263153172781938</v>
      </c>
      <c r="W617" s="304">
        <f t="shared" ca="1" si="265"/>
        <v>43.640250612164515</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1.2148621182846142</v>
      </c>
      <c r="AH617" s="304">
        <f t="shared" ca="1" si="289"/>
        <v>-8.5855017085036778</v>
      </c>
    </row>
    <row r="618" spans="1:34" x14ac:dyDescent="0.2">
      <c r="A618" s="347">
        <f t="shared" ca="1" si="267"/>
        <v>1E-4</v>
      </c>
      <c r="B618" s="304">
        <f t="shared" ca="1" si="268"/>
        <v>34.32270000000095</v>
      </c>
      <c r="D618" s="306">
        <f t="shared" ca="1" si="269"/>
        <v>-0.38044273032160209</v>
      </c>
      <c r="E618" s="307">
        <f t="shared" ca="1" si="270"/>
        <v>-1.2329029275788113</v>
      </c>
      <c r="F618" s="304">
        <f t="shared" ca="1" si="271"/>
        <v>1.2902659802873819</v>
      </c>
      <c r="G618" s="306">
        <f t="shared" ca="1" si="272"/>
        <v>4.770451912658312</v>
      </c>
      <c r="H618" s="307">
        <f t="shared" ca="1" si="273"/>
        <v>-107.55101645369182</v>
      </c>
      <c r="I618" s="304">
        <f t="shared" ca="1" si="274"/>
        <v>107.65676175546649</v>
      </c>
      <c r="J618" s="306">
        <f t="shared" ca="1" si="275"/>
        <v>386.39683720709877</v>
      </c>
      <c r="K618" s="307">
        <f t="shared" ca="1" si="276"/>
        <v>-10.742277628895707</v>
      </c>
      <c r="L618" s="304">
        <f t="shared" ca="1" si="261"/>
        <v>386.54613221749543</v>
      </c>
      <c r="M618" s="306">
        <f t="shared" ca="1" si="277"/>
        <v>-1.526470133380927</v>
      </c>
      <c r="N618" s="304">
        <f t="shared" ca="1" si="278"/>
        <v>-87.460296195498955</v>
      </c>
      <c r="P618" s="310">
        <f t="shared" ca="1" si="279"/>
        <v>23</v>
      </c>
      <c r="Q618" s="304">
        <f t="shared" ca="1" si="280"/>
        <v>0</v>
      </c>
      <c r="R618" s="306">
        <f t="shared" ca="1" si="281"/>
        <v>0</v>
      </c>
      <c r="S618" s="307">
        <f t="shared" ca="1" si="282"/>
        <v>5.083000000000002</v>
      </c>
      <c r="T618" s="304">
        <f t="shared" ca="1" si="262"/>
        <v>49.86423000000002</v>
      </c>
      <c r="U618" s="311">
        <f t="shared" ca="1" si="263"/>
        <v>0</v>
      </c>
      <c r="V618" s="306">
        <f t="shared" ca="1" si="264"/>
        <v>1.2263166361931159</v>
      </c>
      <c r="W618" s="304">
        <f t="shared" ca="1" si="265"/>
        <v>43.640396038126838</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1.2148336831814603</v>
      </c>
      <c r="AH618" s="304">
        <f t="shared" ca="1" si="289"/>
        <v>-8.5855303191352537</v>
      </c>
    </row>
    <row r="619" spans="1:34" x14ac:dyDescent="0.2">
      <c r="A619" s="347">
        <f t="shared" ca="1" si="267"/>
        <v>1E-4</v>
      </c>
      <c r="B619" s="304">
        <f t="shared" ca="1" si="268"/>
        <v>34.322800000000953</v>
      </c>
      <c r="D619" s="306">
        <f t="shared" ca="1" si="269"/>
        <v>-0.38044053478976808</v>
      </c>
      <c r="E619" s="307">
        <f t="shared" ca="1" si="270"/>
        <v>-1.2328741918027255</v>
      </c>
      <c r="F619" s="304">
        <f t="shared" ca="1" si="271"/>
        <v>1.290237874705416</v>
      </c>
      <c r="G619" s="306">
        <f t="shared" ca="1" si="272"/>
        <v>4.770413868604833</v>
      </c>
      <c r="H619" s="307">
        <f t="shared" ca="1" si="273"/>
        <v>-107.551139741111</v>
      </c>
      <c r="I619" s="304">
        <f t="shared" ca="1" si="274"/>
        <v>107.65688323600011</v>
      </c>
      <c r="J619" s="306">
        <f t="shared" ca="1" si="275"/>
        <v>386.39683720709877</v>
      </c>
      <c r="K619" s="307">
        <f t="shared" ca="1" si="276"/>
        <v>-10.753032736705446</v>
      </c>
      <c r="L619" s="304">
        <f t="shared" ca="1" si="261"/>
        <v>386.54643125591764</v>
      </c>
      <c r="M619" s="306">
        <f t="shared" ca="1" si="277"/>
        <v>-1.5264705371614953</v>
      </c>
      <c r="N619" s="304">
        <f t="shared" ca="1" si="278"/>
        <v>-87.46031933042137</v>
      </c>
      <c r="P619" s="310">
        <f t="shared" ca="1" si="279"/>
        <v>23</v>
      </c>
      <c r="Q619" s="304">
        <f t="shared" ca="1" si="280"/>
        <v>0</v>
      </c>
      <c r="R619" s="306">
        <f t="shared" ca="1" si="281"/>
        <v>0</v>
      </c>
      <c r="S619" s="307">
        <f t="shared" ca="1" si="282"/>
        <v>5.083000000000002</v>
      </c>
      <c r="T619" s="304">
        <f t="shared" ca="1" si="262"/>
        <v>49.86423000000002</v>
      </c>
      <c r="U619" s="311">
        <f t="shared" ca="1" si="263"/>
        <v>0</v>
      </c>
      <c r="V619" s="306">
        <f t="shared" ca="1" si="264"/>
        <v>1.2263179551109693</v>
      </c>
      <c r="W619" s="304">
        <f t="shared" ca="1" si="265"/>
        <v>43.640541462211161</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1.2148052484443745</v>
      </c>
      <c r="AH619" s="304">
        <f t="shared" ca="1" si="289"/>
        <v>-8.5855589293973686</v>
      </c>
    </row>
    <row r="620" spans="1:34" x14ac:dyDescent="0.2">
      <c r="A620" s="347">
        <f t="shared" ca="1" si="267"/>
        <v>1E-4</v>
      </c>
      <c r="B620" s="304">
        <f t="shared" ca="1" si="268"/>
        <v>34.322900000000956</v>
      </c>
      <c r="D620" s="306">
        <f t="shared" ca="1" si="269"/>
        <v>-0.38043833925385367</v>
      </c>
      <c r="E620" s="307">
        <f t="shared" ca="1" si="270"/>
        <v>-1.2328454563976923</v>
      </c>
      <c r="F620" s="304">
        <f t="shared" ca="1" si="271"/>
        <v>1.2902097695083015</v>
      </c>
      <c r="G620" s="306">
        <f t="shared" ca="1" si="272"/>
        <v>4.7703758247709072</v>
      </c>
      <c r="H620" s="307">
        <f t="shared" ca="1" si="273"/>
        <v>-107.55126302565664</v>
      </c>
      <c r="I620" s="304">
        <f t="shared" ca="1" si="274"/>
        <v>107.6570047136903</v>
      </c>
      <c r="J620" s="306">
        <f t="shared" ca="1" si="275"/>
        <v>386.39683720709877</v>
      </c>
      <c r="K620" s="307">
        <f t="shared" ca="1" si="276"/>
        <v>-10.763787856843784</v>
      </c>
      <c r="L620" s="304">
        <f t="shared" ca="1" si="261"/>
        <v>386.54673059369719</v>
      </c>
      <c r="M620" s="306">
        <f t="shared" ca="1" si="277"/>
        <v>-1.5264709409379322</v>
      </c>
      <c r="N620" s="304">
        <f t="shared" ca="1" si="278"/>
        <v>-87.460342465107075</v>
      </c>
      <c r="P620" s="310">
        <f t="shared" ca="1" si="279"/>
        <v>23</v>
      </c>
      <c r="Q620" s="304">
        <f t="shared" ca="1" si="280"/>
        <v>0</v>
      </c>
      <c r="R620" s="306">
        <f t="shared" ca="1" si="281"/>
        <v>0</v>
      </c>
      <c r="S620" s="307">
        <f t="shared" ca="1" si="282"/>
        <v>5.083000000000002</v>
      </c>
      <c r="T620" s="304">
        <f t="shared" ca="1" si="262"/>
        <v>49.86423000000002</v>
      </c>
      <c r="U620" s="311">
        <f t="shared" ca="1" si="263"/>
        <v>0</v>
      </c>
      <c r="V620" s="306">
        <f t="shared" ca="1" si="264"/>
        <v>1.2263192740317534</v>
      </c>
      <c r="W620" s="304">
        <f t="shared" ca="1" si="265"/>
        <v>43.640686884417505</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1.2147768140733639</v>
      </c>
      <c r="AH620" s="304">
        <f t="shared" ca="1" si="289"/>
        <v>-8.5855875392900138</v>
      </c>
    </row>
    <row r="621" spans="1:34" x14ac:dyDescent="0.2">
      <c r="A621" s="347">
        <f t="shared" ca="1" si="267"/>
        <v>1E-4</v>
      </c>
      <c r="B621" s="304">
        <f t="shared" ca="1" si="268"/>
        <v>34.32300000000096</v>
      </c>
      <c r="D621" s="306">
        <f t="shared" ca="1" si="269"/>
        <v>-0.38043614371386003</v>
      </c>
      <c r="E621" s="307">
        <f t="shared" ca="1" si="270"/>
        <v>-1.2328167213637045</v>
      </c>
      <c r="F621" s="304">
        <f t="shared" ca="1" si="271"/>
        <v>1.2901816646960329</v>
      </c>
      <c r="G621" s="306">
        <f t="shared" ca="1" si="272"/>
        <v>4.7703377811565355</v>
      </c>
      <c r="H621" s="307">
        <f t="shared" ca="1" si="273"/>
        <v>-107.55138630732877</v>
      </c>
      <c r="I621" s="304">
        <f t="shared" ca="1" si="274"/>
        <v>107.65712618853708</v>
      </c>
      <c r="J621" s="306">
        <f t="shared" ca="1" si="275"/>
        <v>386.39683720709877</v>
      </c>
      <c r="K621" s="307">
        <f t="shared" ca="1" si="276"/>
        <v>-10.774542989310433</v>
      </c>
      <c r="L621" s="304">
        <f t="shared" ca="1" si="261"/>
        <v>386.54703023083448</v>
      </c>
      <c r="M621" s="306">
        <f t="shared" ca="1" si="277"/>
        <v>-1.5264713447102378</v>
      </c>
      <c r="N621" s="304">
        <f t="shared" ca="1" si="278"/>
        <v>-87.46036559955607</v>
      </c>
      <c r="P621" s="310">
        <f t="shared" ca="1" si="279"/>
        <v>23</v>
      </c>
      <c r="Q621" s="304">
        <f t="shared" ca="1" si="280"/>
        <v>0</v>
      </c>
      <c r="R621" s="306">
        <f t="shared" ca="1" si="281"/>
        <v>0</v>
      </c>
      <c r="S621" s="307">
        <f t="shared" ca="1" si="282"/>
        <v>5.083000000000002</v>
      </c>
      <c r="T621" s="304">
        <f t="shared" ca="1" si="262"/>
        <v>49.86423000000002</v>
      </c>
      <c r="U621" s="311">
        <f t="shared" ca="1" si="263"/>
        <v>0</v>
      </c>
      <c r="V621" s="306">
        <f t="shared" ca="1" si="264"/>
        <v>1.2263205929554692</v>
      </c>
      <c r="W621" s="304">
        <f t="shared" ca="1" si="265"/>
        <v>43.640832304745885</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1.2147483800684213</v>
      </c>
      <c r="AH621" s="304">
        <f t="shared" ca="1" si="289"/>
        <v>-8.5856161488131981</v>
      </c>
    </row>
    <row r="622" spans="1:34" x14ac:dyDescent="0.2">
      <c r="A622" s="347">
        <f t="shared" ca="1" si="267"/>
        <v>1E-4</v>
      </c>
      <c r="B622" s="304">
        <f t="shared" ca="1" si="268"/>
        <v>34.323100000000963</v>
      </c>
      <c r="D622" s="306">
        <f t="shared" ca="1" si="269"/>
        <v>-0.38043394816978798</v>
      </c>
      <c r="E622" s="307">
        <f t="shared" ca="1" si="270"/>
        <v>-1.2327879867007567</v>
      </c>
      <c r="F622" s="304">
        <f t="shared" ca="1" si="271"/>
        <v>1.2901535602686054</v>
      </c>
      <c r="G622" s="306">
        <f t="shared" ca="1" si="272"/>
        <v>4.7702997377617189</v>
      </c>
      <c r="H622" s="307">
        <f t="shared" ca="1" si="273"/>
        <v>-107.55150958612744</v>
      </c>
      <c r="I622" s="304">
        <f t="shared" ca="1" si="274"/>
        <v>107.65724766054049</v>
      </c>
      <c r="J622" s="306">
        <f t="shared" ca="1" si="275"/>
        <v>386.39683720709877</v>
      </c>
      <c r="K622" s="307">
        <f t="shared" ca="1" si="276"/>
        <v>-10.785298134105107</v>
      </c>
      <c r="L622" s="304">
        <f t="shared" ca="1" si="261"/>
        <v>386.54733016732985</v>
      </c>
      <c r="M622" s="306">
        <f t="shared" ca="1" si="277"/>
        <v>-1.5264717484784123</v>
      </c>
      <c r="N622" s="304">
        <f t="shared" ca="1" si="278"/>
        <v>-87.460388733768369</v>
      </c>
      <c r="P622" s="310">
        <f t="shared" ca="1" si="279"/>
        <v>23</v>
      </c>
      <c r="Q622" s="304">
        <f t="shared" ca="1" si="280"/>
        <v>0</v>
      </c>
      <c r="R622" s="306">
        <f t="shared" ca="1" si="281"/>
        <v>0</v>
      </c>
      <c r="S622" s="307">
        <f t="shared" ca="1" si="282"/>
        <v>5.083000000000002</v>
      </c>
      <c r="T622" s="304">
        <f t="shared" ca="1" si="262"/>
        <v>49.86423000000002</v>
      </c>
      <c r="U622" s="311">
        <f t="shared" ca="1" si="263"/>
        <v>0</v>
      </c>
      <c r="V622" s="306">
        <f t="shared" ca="1" si="264"/>
        <v>1.2263219118821158</v>
      </c>
      <c r="W622" s="304">
        <f t="shared" ca="1" si="265"/>
        <v>43.640977723196301</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1.2147199464295433</v>
      </c>
      <c r="AH622" s="304">
        <f t="shared" ca="1" si="289"/>
        <v>-8.5856447579669233</v>
      </c>
    </row>
    <row r="623" spans="1:34" x14ac:dyDescent="0.2">
      <c r="A623" s="347">
        <f t="shared" ca="1" si="267"/>
        <v>1E-4</v>
      </c>
      <c r="B623" s="304">
        <f t="shared" ca="1" si="268"/>
        <v>34.323200000000966</v>
      </c>
      <c r="D623" s="306">
        <f t="shared" ca="1" si="269"/>
        <v>-0.38043175262163631</v>
      </c>
      <c r="E623" s="307">
        <f t="shared" ca="1" si="270"/>
        <v>-1.2327592524088562</v>
      </c>
      <c r="F623" s="304">
        <f t="shared" ca="1" si="271"/>
        <v>1.290125456226026</v>
      </c>
      <c r="G623" s="306">
        <f t="shared" ca="1" si="272"/>
        <v>4.7702616945864564</v>
      </c>
      <c r="H623" s="307">
        <f t="shared" ca="1" si="273"/>
        <v>-107.55163286205268</v>
      </c>
      <c r="I623" s="304">
        <f t="shared" ca="1" si="274"/>
        <v>107.6573691297006</v>
      </c>
      <c r="J623" s="306">
        <f t="shared" ca="1" si="275"/>
        <v>386.39683720709877</v>
      </c>
      <c r="K623" s="307">
        <f t="shared" ca="1" si="276"/>
        <v>-10.796053291227516</v>
      </c>
      <c r="L623" s="304">
        <f t="shared" ca="1" si="261"/>
        <v>386.54763040318358</v>
      </c>
      <c r="M623" s="306">
        <f t="shared" ca="1" si="277"/>
        <v>-1.5264721522424556</v>
      </c>
      <c r="N623" s="304">
        <f t="shared" ca="1" si="278"/>
        <v>-87.460411867743971</v>
      </c>
      <c r="P623" s="310">
        <f t="shared" ca="1" si="279"/>
        <v>23</v>
      </c>
      <c r="Q623" s="304">
        <f t="shared" ca="1" si="280"/>
        <v>0</v>
      </c>
      <c r="R623" s="306">
        <f t="shared" ca="1" si="281"/>
        <v>0</v>
      </c>
      <c r="S623" s="307">
        <f t="shared" ca="1" si="282"/>
        <v>5.083000000000002</v>
      </c>
      <c r="T623" s="304">
        <f t="shared" ca="1" si="262"/>
        <v>49.86423000000002</v>
      </c>
      <c r="U623" s="311">
        <f t="shared" ca="1" si="263"/>
        <v>0</v>
      </c>
      <c r="V623" s="306">
        <f t="shared" ca="1" si="264"/>
        <v>1.2263232308116936</v>
      </c>
      <c r="W623" s="304">
        <f t="shared" ca="1" si="265"/>
        <v>43.641123139768808</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1.2146915131567315</v>
      </c>
      <c r="AH623" s="304">
        <f t="shared" ca="1" si="289"/>
        <v>-8.5856733667511875</v>
      </c>
    </row>
    <row r="624" spans="1:34" x14ac:dyDescent="0.2">
      <c r="A624" s="347">
        <f t="shared" ca="1" si="267"/>
        <v>1E-4</v>
      </c>
      <c r="B624" s="304">
        <f t="shared" ca="1" si="268"/>
        <v>34.32330000000097</v>
      </c>
      <c r="D624" s="306">
        <f t="shared" ca="1" si="269"/>
        <v>-0.38042955706940657</v>
      </c>
      <c r="E624" s="307">
        <f t="shared" ca="1" si="270"/>
        <v>-1.2327305184879869</v>
      </c>
      <c r="F624" s="304">
        <f t="shared" ca="1" si="271"/>
        <v>1.2900973525682804</v>
      </c>
      <c r="G624" s="306">
        <f t="shared" ca="1" si="272"/>
        <v>4.7702236516307499</v>
      </c>
      <c r="H624" s="307">
        <f t="shared" ca="1" si="273"/>
        <v>-107.55175613510454</v>
      </c>
      <c r="I624" s="304">
        <f t="shared" ca="1" si="274"/>
        <v>107.6574905960174</v>
      </c>
      <c r="J624" s="306">
        <f t="shared" ca="1" si="275"/>
        <v>386.39683720709877</v>
      </c>
      <c r="K624" s="307">
        <f t="shared" ca="1" si="276"/>
        <v>-10.806808460677374</v>
      </c>
      <c r="L624" s="304">
        <f t="shared" ca="1" si="261"/>
        <v>386.54793093839595</v>
      </c>
      <c r="M624" s="306">
        <f t="shared" ca="1" si="277"/>
        <v>-1.5264725560023675</v>
      </c>
      <c r="N624" s="304">
        <f t="shared" ca="1" si="278"/>
        <v>-87.460435001482864</v>
      </c>
      <c r="P624" s="310">
        <f t="shared" ca="1" si="279"/>
        <v>23</v>
      </c>
      <c r="Q624" s="304">
        <f t="shared" ca="1" si="280"/>
        <v>0</v>
      </c>
      <c r="R624" s="306">
        <f t="shared" ca="1" si="281"/>
        <v>0</v>
      </c>
      <c r="S624" s="307">
        <f t="shared" ca="1" si="282"/>
        <v>5.083000000000002</v>
      </c>
      <c r="T624" s="304">
        <f t="shared" ca="1" si="262"/>
        <v>49.86423000000002</v>
      </c>
      <c r="U624" s="311">
        <f t="shared" ca="1" si="263"/>
        <v>0</v>
      </c>
      <c r="V624" s="306">
        <f t="shared" ca="1" si="264"/>
        <v>1.2263245497442024</v>
      </c>
      <c r="W624" s="304">
        <f t="shared" ca="1" si="265"/>
        <v>43.641268554463373</v>
      </c>
      <c r="Y624" s="314" t="str">
        <f t="shared" ca="1" si="283"/>
        <v/>
      </c>
      <c r="Z624" s="315" t="str">
        <f t="shared" ca="1" si="284"/>
        <v/>
      </c>
      <c r="AA624" s="316" t="str">
        <f t="shared" ca="1" si="285"/>
        <v/>
      </c>
      <c r="AC624" s="310" t="e">
        <f t="shared" ca="1" si="286"/>
        <v>#N/A</v>
      </c>
      <c r="AD624" s="323" t="e">
        <f t="shared" ca="1" si="287"/>
        <v>#N/A</v>
      </c>
      <c r="AE624" s="324" t="e">
        <f t="shared" ca="1" si="266"/>
        <v>#N/A</v>
      </c>
      <c r="AG624" s="306">
        <f t="shared" ca="1" si="288"/>
        <v>1.2146630802499772</v>
      </c>
      <c r="AH624" s="304">
        <f t="shared" ca="1" si="289"/>
        <v>-8.5857019751660033</v>
      </c>
    </row>
    <row r="625" spans="1:34" x14ac:dyDescent="0.2">
      <c r="A625" s="347">
        <f t="shared" ca="1" si="267"/>
        <v>1E-4</v>
      </c>
      <c r="B625" s="304">
        <f t="shared" ca="1" si="268"/>
        <v>34.323400000000973</v>
      </c>
      <c r="D625" s="306">
        <f t="shared" ca="1" si="269"/>
        <v>-0.38042736151310091</v>
      </c>
      <c r="E625" s="307">
        <f t="shared" ca="1" si="270"/>
        <v>-1.2327017849381541</v>
      </c>
      <c r="F625" s="304">
        <f t="shared" ca="1" si="271"/>
        <v>1.2900692492953743</v>
      </c>
      <c r="G625" s="306">
        <f t="shared" ca="1" si="272"/>
        <v>4.7701856088945984</v>
      </c>
      <c r="H625" s="307">
        <f t="shared" ca="1" si="273"/>
        <v>-107.55187940528303</v>
      </c>
      <c r="I625" s="304">
        <f t="shared" ca="1" si="274"/>
        <v>107.65761205949094</v>
      </c>
      <c r="J625" s="306">
        <f t="shared" ca="1" si="275"/>
        <v>386.39683720709877</v>
      </c>
      <c r="K625" s="307">
        <f t="shared" ca="1" si="276"/>
        <v>-10.817563642454394</v>
      </c>
      <c r="L625" s="304">
        <f t="shared" ca="1" si="261"/>
        <v>386.54823177296743</v>
      </c>
      <c r="M625" s="306">
        <f t="shared" ca="1" si="277"/>
        <v>-1.5264729597581486</v>
      </c>
      <c r="N625" s="304">
        <f t="shared" ca="1" si="278"/>
        <v>-87.46045813498506</v>
      </c>
      <c r="P625" s="310">
        <f t="shared" ca="1" si="279"/>
        <v>23</v>
      </c>
      <c r="Q625" s="304">
        <f t="shared" ca="1" si="280"/>
        <v>0</v>
      </c>
      <c r="R625" s="306">
        <f t="shared" ca="1" si="281"/>
        <v>0</v>
      </c>
      <c r="S625" s="307">
        <f t="shared" ca="1" si="282"/>
        <v>5.083000000000002</v>
      </c>
      <c r="T625" s="304">
        <f t="shared" ca="1" si="262"/>
        <v>49.86423000000002</v>
      </c>
      <c r="U625" s="311">
        <f t="shared" ca="1" si="263"/>
        <v>0</v>
      </c>
      <c r="V625" s="306">
        <f t="shared" ca="1" si="264"/>
        <v>1.2263258686796417</v>
      </c>
      <c r="W625" s="304">
        <f t="shared" ca="1" si="265"/>
        <v>43.641413967280023</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1.2146346477092855</v>
      </c>
      <c r="AH625" s="304">
        <f t="shared" ca="1" si="289"/>
        <v>-8.5857305832113635</v>
      </c>
    </row>
    <row r="626" spans="1:34" x14ac:dyDescent="0.2">
      <c r="A626" s="347">
        <f t="shared" ca="1" si="267"/>
        <v>1E-4</v>
      </c>
      <c r="B626" s="304">
        <f t="shared" ca="1" si="268"/>
        <v>34.323500000000976</v>
      </c>
      <c r="D626" s="306">
        <f t="shared" ca="1" si="269"/>
        <v>-0.38042516595271664</v>
      </c>
      <c r="E626" s="307">
        <f t="shared" ca="1" si="270"/>
        <v>-1.2326730517593596</v>
      </c>
      <c r="F626" s="304">
        <f t="shared" ca="1" si="271"/>
        <v>1.2900411464073094</v>
      </c>
      <c r="G626" s="306">
        <f t="shared" ca="1" si="272"/>
        <v>4.7701475663780029</v>
      </c>
      <c r="H626" s="307">
        <f t="shared" ca="1" si="273"/>
        <v>-107.5520026725882</v>
      </c>
      <c r="I626" s="304">
        <f t="shared" ca="1" si="274"/>
        <v>107.65773352012127</v>
      </c>
      <c r="J626" s="306">
        <f t="shared" ca="1" si="275"/>
        <v>386.39683720709877</v>
      </c>
      <c r="K626" s="307">
        <f t="shared" ca="1" si="276"/>
        <v>-10.828318836558287</v>
      </c>
      <c r="L626" s="304">
        <f t="shared" ca="1" si="261"/>
        <v>386.54853290689817</v>
      </c>
      <c r="M626" s="306">
        <f t="shared" ca="1" si="277"/>
        <v>-1.5264733635097987</v>
      </c>
      <c r="N626" s="304">
        <f t="shared" ca="1" si="278"/>
        <v>-87.460481268250589</v>
      </c>
      <c r="P626" s="310">
        <f t="shared" ca="1" si="279"/>
        <v>23</v>
      </c>
      <c r="Q626" s="304">
        <f t="shared" ca="1" si="280"/>
        <v>0</v>
      </c>
      <c r="R626" s="306">
        <f t="shared" ca="1" si="281"/>
        <v>0</v>
      </c>
      <c r="S626" s="307">
        <f t="shared" ca="1" si="282"/>
        <v>5.083000000000002</v>
      </c>
      <c r="T626" s="304">
        <f t="shared" ca="1" si="262"/>
        <v>49.86423000000002</v>
      </c>
      <c r="U626" s="311">
        <f t="shared" ca="1" si="263"/>
        <v>0</v>
      </c>
      <c r="V626" s="306">
        <f t="shared" ca="1" si="264"/>
        <v>1.2263271876180124</v>
      </c>
      <c r="W626" s="304">
        <f t="shared" ca="1" si="265"/>
        <v>43.641559378218773</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1.2146062155346513</v>
      </c>
      <c r="AH626" s="304">
        <f t="shared" ca="1" si="289"/>
        <v>-8.5857591908872717</v>
      </c>
    </row>
    <row r="627" spans="1:34" x14ac:dyDescent="0.2">
      <c r="A627" s="347">
        <f t="shared" ca="1" si="267"/>
        <v>1E-4</v>
      </c>
      <c r="B627" s="304">
        <f t="shared" ca="1" si="268"/>
        <v>34.32360000000098</v>
      </c>
      <c r="D627" s="306">
        <f t="shared" ca="1" si="269"/>
        <v>-0.38042297038825484</v>
      </c>
      <c r="E627" s="307">
        <f t="shared" ca="1" si="270"/>
        <v>-1.2326443189515928</v>
      </c>
      <c r="F627" s="304">
        <f t="shared" ca="1" si="271"/>
        <v>1.2900130439040758</v>
      </c>
      <c r="G627" s="306">
        <f t="shared" ca="1" si="272"/>
        <v>4.7701095240809641</v>
      </c>
      <c r="H627" s="307">
        <f t="shared" ca="1" si="273"/>
        <v>-107.55212593702009</v>
      </c>
      <c r="I627" s="304">
        <f t="shared" ca="1" si="274"/>
        <v>107.6578549779084</v>
      </c>
      <c r="J627" s="306">
        <f t="shared" ca="1" si="275"/>
        <v>386.39683720709877</v>
      </c>
      <c r="K627" s="307">
        <f t="shared" ca="1" si="276"/>
        <v>-10.839074042988768</v>
      </c>
      <c r="L627" s="304">
        <f t="shared" ca="1" si="261"/>
        <v>386.54883434018859</v>
      </c>
      <c r="M627" s="306">
        <f t="shared" ca="1" si="277"/>
        <v>-1.5264737672573176</v>
      </c>
      <c r="N627" s="304">
        <f t="shared" ca="1" si="278"/>
        <v>-87.460504401279408</v>
      </c>
      <c r="P627" s="310">
        <f t="shared" ca="1" si="279"/>
        <v>23</v>
      </c>
      <c r="Q627" s="304">
        <f t="shared" ca="1" si="280"/>
        <v>0</v>
      </c>
      <c r="R627" s="306">
        <f t="shared" ca="1" si="281"/>
        <v>0</v>
      </c>
      <c r="S627" s="307">
        <f t="shared" ca="1" si="282"/>
        <v>5.083000000000002</v>
      </c>
      <c r="T627" s="304">
        <f t="shared" ca="1" si="262"/>
        <v>49.86423000000002</v>
      </c>
      <c r="U627" s="311">
        <f t="shared" ca="1" si="263"/>
        <v>0</v>
      </c>
      <c r="V627" s="306">
        <f t="shared" ca="1" si="264"/>
        <v>1.2263285065593146</v>
      </c>
      <c r="W627" s="304">
        <f t="shared" ca="1" si="265"/>
        <v>43.641704787279664</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1.2145777837260674</v>
      </c>
      <c r="AH627" s="304">
        <f t="shared" ca="1" si="289"/>
        <v>-8.5857877981937349</v>
      </c>
    </row>
    <row r="628" spans="1:34" x14ac:dyDescent="0.2">
      <c r="A628" s="347">
        <f t="shared" ca="1" si="267"/>
        <v>1E-4</v>
      </c>
      <c r="B628" s="304">
        <f t="shared" ca="1" si="268"/>
        <v>34.323700000000983</v>
      </c>
      <c r="D628" s="306">
        <f t="shared" ca="1" si="269"/>
        <v>-0.38042077481971837</v>
      </c>
      <c r="E628" s="307">
        <f t="shared" ca="1" si="270"/>
        <v>-1.2326155865148483</v>
      </c>
      <c r="F628" s="304">
        <f t="shared" ca="1" si="271"/>
        <v>1.2899849417856699</v>
      </c>
      <c r="G628" s="306">
        <f t="shared" ca="1" si="272"/>
        <v>4.7700714820034822</v>
      </c>
      <c r="H628" s="307">
        <f t="shared" ca="1" si="273"/>
        <v>-107.55224919857875</v>
      </c>
      <c r="I628" s="304">
        <f t="shared" ca="1" si="274"/>
        <v>107.65797643285242</v>
      </c>
      <c r="J628" s="306">
        <f t="shared" ca="1" si="275"/>
        <v>386.39683720709877</v>
      </c>
      <c r="K628" s="307">
        <f t="shared" ca="1" si="276"/>
        <v>-10.849829261745548</v>
      </c>
      <c r="L628" s="304">
        <f t="shared" ca="1" si="261"/>
        <v>386.54913607283896</v>
      </c>
      <c r="M628" s="306">
        <f t="shared" ca="1" si="277"/>
        <v>-1.5264741710007057</v>
      </c>
      <c r="N628" s="304">
        <f t="shared" ca="1" si="278"/>
        <v>-87.460527534071559</v>
      </c>
      <c r="P628" s="310">
        <f t="shared" ca="1" si="279"/>
        <v>23</v>
      </c>
      <c r="Q628" s="304">
        <f t="shared" ca="1" si="280"/>
        <v>0</v>
      </c>
      <c r="R628" s="306">
        <f t="shared" ca="1" si="281"/>
        <v>0</v>
      </c>
      <c r="S628" s="307">
        <f t="shared" ca="1" si="282"/>
        <v>5.083000000000002</v>
      </c>
      <c r="T628" s="304">
        <f t="shared" ca="1" si="262"/>
        <v>49.86423000000002</v>
      </c>
      <c r="U628" s="311">
        <f t="shared" ca="1" si="263"/>
        <v>0</v>
      </c>
      <c r="V628" s="306">
        <f t="shared" ca="1" si="264"/>
        <v>1.2263298255035469</v>
      </c>
      <c r="W628" s="304">
        <f t="shared" ca="1" si="265"/>
        <v>43.641850194462684</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1.2145493522835302</v>
      </c>
      <c r="AH628" s="304">
        <f t="shared" ca="1" si="289"/>
        <v>-8.5858164051307586</v>
      </c>
    </row>
    <row r="629" spans="1:34" x14ac:dyDescent="0.2">
      <c r="A629" s="347">
        <f t="shared" ca="1" si="267"/>
        <v>1E-4</v>
      </c>
      <c r="B629" s="304">
        <f t="shared" ca="1" si="268"/>
        <v>34.323800000000986</v>
      </c>
      <c r="D629" s="306">
        <f t="shared" ca="1" si="269"/>
        <v>-0.3804185792471062</v>
      </c>
      <c r="E629" s="307">
        <f t="shared" ca="1" si="270"/>
        <v>-1.2325868544491279</v>
      </c>
      <c r="F629" s="304">
        <f t="shared" ca="1" si="271"/>
        <v>1.2899568400520935</v>
      </c>
      <c r="G629" s="306">
        <f t="shared" ca="1" si="272"/>
        <v>4.7700334401455571</v>
      </c>
      <c r="H629" s="307">
        <f t="shared" ca="1" si="273"/>
        <v>-107.5523724572642</v>
      </c>
      <c r="I629" s="304">
        <f t="shared" ca="1" si="274"/>
        <v>107.65809788495332</v>
      </c>
      <c r="J629" s="306">
        <f t="shared" ca="1" si="275"/>
        <v>386.39683720709877</v>
      </c>
      <c r="K629" s="307">
        <f t="shared" ca="1" si="276"/>
        <v>-10.860584492828339</v>
      </c>
      <c r="L629" s="304">
        <f t="shared" ca="1" si="261"/>
        <v>386.54943810484974</v>
      </c>
      <c r="M629" s="306">
        <f t="shared" ca="1" si="277"/>
        <v>-1.5264745747399631</v>
      </c>
      <c r="N629" s="304">
        <f t="shared" ca="1" si="278"/>
        <v>-87.460550666627029</v>
      </c>
      <c r="P629" s="310">
        <f t="shared" ca="1" si="279"/>
        <v>23</v>
      </c>
      <c r="Q629" s="304">
        <f t="shared" ca="1" si="280"/>
        <v>0</v>
      </c>
      <c r="R629" s="306">
        <f t="shared" ca="1" si="281"/>
        <v>0</v>
      </c>
      <c r="S629" s="307">
        <f t="shared" ca="1" si="282"/>
        <v>5.083000000000002</v>
      </c>
      <c r="T629" s="304">
        <f t="shared" ca="1" si="262"/>
        <v>49.86423000000002</v>
      </c>
      <c r="U629" s="311">
        <f t="shared" ca="1" si="263"/>
        <v>0</v>
      </c>
      <c r="V629" s="306">
        <f t="shared" ca="1" si="264"/>
        <v>1.2263311444507103</v>
      </c>
      <c r="W629" s="304">
        <f t="shared" ca="1" si="265"/>
        <v>43.64199559976786</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1.2145209212070451</v>
      </c>
      <c r="AH629" s="304">
        <f t="shared" ca="1" si="289"/>
        <v>-8.5858450116983409</v>
      </c>
    </row>
    <row r="630" spans="1:34" x14ac:dyDescent="0.2">
      <c r="A630" s="347">
        <f t="shared" ca="1" si="267"/>
        <v>1E-4</v>
      </c>
      <c r="B630" s="304">
        <f t="shared" ca="1" si="268"/>
        <v>34.32390000000099</v>
      </c>
      <c r="D630" s="306">
        <f t="shared" ca="1" si="269"/>
        <v>-0.38041638367041736</v>
      </c>
      <c r="E630" s="307">
        <f t="shared" ca="1" si="270"/>
        <v>-1.232558122754428</v>
      </c>
      <c r="F630" s="304">
        <f t="shared" ca="1" si="271"/>
        <v>1.2899287387033431</v>
      </c>
      <c r="G630" s="306">
        <f t="shared" ca="1" si="272"/>
        <v>4.7699953985071897</v>
      </c>
      <c r="H630" s="307">
        <f t="shared" ca="1" si="273"/>
        <v>-107.55249571307647</v>
      </c>
      <c r="I630" s="304">
        <f t="shared" ca="1" si="274"/>
        <v>107.65821933421113</v>
      </c>
      <c r="J630" s="306">
        <f t="shared" ca="1" si="275"/>
        <v>386.39683720709877</v>
      </c>
      <c r="K630" s="307">
        <f t="shared" ca="1" si="276"/>
        <v>-10.871339736236857</v>
      </c>
      <c r="L630" s="304">
        <f t="shared" ca="1" si="261"/>
        <v>386.54974043622104</v>
      </c>
      <c r="M630" s="306">
        <f t="shared" ca="1" si="277"/>
        <v>-1.5264749784750895</v>
      </c>
      <c r="N630" s="304">
        <f t="shared" ca="1" si="278"/>
        <v>-87.460573798945816</v>
      </c>
      <c r="P630" s="310">
        <f t="shared" ca="1" si="279"/>
        <v>23</v>
      </c>
      <c r="Q630" s="304">
        <f t="shared" ca="1" si="280"/>
        <v>0</v>
      </c>
      <c r="R630" s="306">
        <f t="shared" ca="1" si="281"/>
        <v>0</v>
      </c>
      <c r="S630" s="307">
        <f t="shared" ca="1" si="282"/>
        <v>5.083000000000002</v>
      </c>
      <c r="T630" s="304">
        <f t="shared" ca="1" si="262"/>
        <v>49.86423000000002</v>
      </c>
      <c r="U630" s="311">
        <f t="shared" ca="1" si="263"/>
        <v>0</v>
      </c>
      <c r="V630" s="306">
        <f t="shared" ca="1" si="264"/>
        <v>1.226332463400805</v>
      </c>
      <c r="W630" s="304">
        <f t="shared" ca="1" si="265"/>
        <v>43.642141003195185</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1.2144924904965997</v>
      </c>
      <c r="AH630" s="304">
        <f t="shared" ca="1" si="289"/>
        <v>-8.5858736178964872</v>
      </c>
    </row>
    <row r="631" spans="1:34" x14ac:dyDescent="0.2">
      <c r="A631" s="347">
        <f t="shared" ca="1" si="267"/>
        <v>1E-4</v>
      </c>
      <c r="B631" s="304">
        <f t="shared" ca="1" si="268"/>
        <v>34.324000000000993</v>
      </c>
      <c r="D631" s="306">
        <f t="shared" ca="1" si="269"/>
        <v>-0.38041418808965455</v>
      </c>
      <c r="E631" s="307">
        <f t="shared" ca="1" si="270"/>
        <v>-1.2325293914307505</v>
      </c>
      <c r="F631" s="304">
        <f t="shared" ca="1" si="271"/>
        <v>1.289900637739422</v>
      </c>
      <c r="G631" s="306">
        <f t="shared" ca="1" si="272"/>
        <v>4.7699573570883809</v>
      </c>
      <c r="H631" s="307">
        <f t="shared" ca="1" si="273"/>
        <v>-107.55261896601561</v>
      </c>
      <c r="I631" s="304">
        <f t="shared" ca="1" si="274"/>
        <v>107.65834078062593</v>
      </c>
      <c r="J631" s="306">
        <f t="shared" ca="1" si="275"/>
        <v>386.39683720709877</v>
      </c>
      <c r="K631" s="307">
        <f t="shared" ca="1" si="276"/>
        <v>-10.882094991970812</v>
      </c>
      <c r="L631" s="304">
        <f t="shared" ca="1" si="261"/>
        <v>386.55004306695326</v>
      </c>
      <c r="M631" s="306">
        <f t="shared" ca="1" si="277"/>
        <v>-1.5264753822060853</v>
      </c>
      <c r="N631" s="304">
        <f t="shared" ca="1" si="278"/>
        <v>-87.460596931027922</v>
      </c>
      <c r="P631" s="310">
        <f t="shared" ca="1" si="279"/>
        <v>23</v>
      </c>
      <c r="Q631" s="304">
        <f t="shared" ca="1" si="280"/>
        <v>0</v>
      </c>
      <c r="R631" s="306">
        <f t="shared" ca="1" si="281"/>
        <v>0</v>
      </c>
      <c r="S631" s="307">
        <f t="shared" ca="1" si="282"/>
        <v>5.083000000000002</v>
      </c>
      <c r="T631" s="304">
        <f t="shared" ca="1" si="262"/>
        <v>49.86423000000002</v>
      </c>
      <c r="U631" s="311">
        <f t="shared" ca="1" si="263"/>
        <v>0</v>
      </c>
      <c r="V631" s="306">
        <f t="shared" ca="1" si="264"/>
        <v>1.2263337823538303</v>
      </c>
      <c r="W631" s="304">
        <f t="shared" ca="1" si="265"/>
        <v>43.642286404744716</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1.2144640601521974</v>
      </c>
      <c r="AH631" s="304">
        <f t="shared" ca="1" si="289"/>
        <v>-8.5859022237251956</v>
      </c>
    </row>
    <row r="632" spans="1:34" x14ac:dyDescent="0.2">
      <c r="A632" s="347">
        <f t="shared" ca="1" si="267"/>
        <v>1E-4</v>
      </c>
      <c r="B632" s="304">
        <f t="shared" ca="1" si="268"/>
        <v>34.324100000000996</v>
      </c>
      <c r="D632" s="306">
        <f t="shared" ca="1" si="269"/>
        <v>-0.38041199250481711</v>
      </c>
      <c r="E632" s="307">
        <f t="shared" ca="1" si="270"/>
        <v>-1.232500660478081</v>
      </c>
      <c r="F632" s="304">
        <f t="shared" ca="1" si="271"/>
        <v>1.2898725371603161</v>
      </c>
      <c r="G632" s="306">
        <f t="shared" ca="1" si="272"/>
        <v>4.7699193158891307</v>
      </c>
      <c r="H632" s="307">
        <f t="shared" ca="1" si="273"/>
        <v>-107.55274221608167</v>
      </c>
      <c r="I632" s="304">
        <f t="shared" ca="1" si="274"/>
        <v>107.65846222419772</v>
      </c>
      <c r="J632" s="306">
        <f t="shared" ca="1" si="275"/>
        <v>386.39683720709877</v>
      </c>
      <c r="K632" s="307">
        <f t="shared" ca="1" si="276"/>
        <v>-10.892850260029917</v>
      </c>
      <c r="L632" s="304">
        <f t="shared" ca="1" si="261"/>
        <v>386.5503459970468</v>
      </c>
      <c r="M632" s="306">
        <f t="shared" ca="1" si="277"/>
        <v>-1.5264757859329505</v>
      </c>
      <c r="N632" s="304">
        <f t="shared" ca="1" si="278"/>
        <v>-87.460620062873389</v>
      </c>
      <c r="P632" s="310">
        <f t="shared" ca="1" si="279"/>
        <v>23</v>
      </c>
      <c r="Q632" s="304">
        <f t="shared" ca="1" si="280"/>
        <v>0</v>
      </c>
      <c r="R632" s="306">
        <f t="shared" ca="1" si="281"/>
        <v>0</v>
      </c>
      <c r="S632" s="307">
        <f t="shared" ca="1" si="282"/>
        <v>5.083000000000002</v>
      </c>
      <c r="T632" s="304">
        <f t="shared" ca="1" si="262"/>
        <v>49.86423000000002</v>
      </c>
      <c r="U632" s="311">
        <f t="shared" ca="1" si="263"/>
        <v>0</v>
      </c>
      <c r="V632" s="306">
        <f t="shared" ca="1" si="264"/>
        <v>1.2263351013097861</v>
      </c>
      <c r="W632" s="304">
        <f t="shared" ca="1" si="265"/>
        <v>43.642431804416411</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1.214435630173833</v>
      </c>
      <c r="AH632" s="304">
        <f t="shared" ca="1" si="289"/>
        <v>-8.5859308291844769</v>
      </c>
    </row>
    <row r="633" spans="1:34" x14ac:dyDescent="0.2">
      <c r="A633" s="347">
        <f t="shared" ca="1" si="267"/>
        <v>1E-4</v>
      </c>
      <c r="B633" s="304">
        <f t="shared" ca="1" si="268"/>
        <v>34.324200000000999</v>
      </c>
      <c r="D633" s="306">
        <f t="shared" ca="1" si="269"/>
        <v>-0.3804097969159036</v>
      </c>
      <c r="E633" s="307">
        <f t="shared" ca="1" si="270"/>
        <v>-1.2324719298964286</v>
      </c>
      <c r="F633" s="304">
        <f t="shared" ca="1" si="271"/>
        <v>1.2898444369660345</v>
      </c>
      <c r="G633" s="306">
        <f t="shared" ca="1" si="272"/>
        <v>4.769881274909439</v>
      </c>
      <c r="H633" s="307">
        <f t="shared" ca="1" si="273"/>
        <v>-107.55286546327466</v>
      </c>
      <c r="I633" s="304">
        <f t="shared" ca="1" si="274"/>
        <v>107.65858366492655</v>
      </c>
      <c r="J633" s="306">
        <f t="shared" ca="1" si="275"/>
        <v>386.39683720709877</v>
      </c>
      <c r="K633" s="307">
        <f t="shared" ca="1" si="276"/>
        <v>-10.903605540413885</v>
      </c>
      <c r="L633" s="304">
        <f t="shared" ca="1" si="261"/>
        <v>386.55064922650189</v>
      </c>
      <c r="M633" s="306">
        <f t="shared" ca="1" si="277"/>
        <v>-1.5264761896556849</v>
      </c>
      <c r="N633" s="304">
        <f t="shared" ca="1" si="278"/>
        <v>-87.460643194482159</v>
      </c>
      <c r="P633" s="310">
        <f t="shared" ca="1" si="279"/>
        <v>23</v>
      </c>
      <c r="Q633" s="304">
        <f t="shared" ca="1" si="280"/>
        <v>0</v>
      </c>
      <c r="R633" s="306">
        <f t="shared" ca="1" si="281"/>
        <v>0</v>
      </c>
      <c r="S633" s="307">
        <f t="shared" ca="1" si="282"/>
        <v>5.083000000000002</v>
      </c>
      <c r="T633" s="304">
        <f t="shared" ca="1" si="262"/>
        <v>49.86423000000002</v>
      </c>
      <c r="U633" s="311">
        <f t="shared" ca="1" si="263"/>
        <v>0</v>
      </c>
      <c r="V633" s="306">
        <f t="shared" ca="1" si="264"/>
        <v>1.2263364202686731</v>
      </c>
      <c r="W633" s="304">
        <f t="shared" ca="1" si="265"/>
        <v>43.64257720221034</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1.2144072005615065</v>
      </c>
      <c r="AH633" s="304">
        <f t="shared" ca="1" si="289"/>
        <v>-8.5859594342743257</v>
      </c>
    </row>
    <row r="634" spans="1:34" x14ac:dyDescent="0.2">
      <c r="A634" s="347">
        <f t="shared" ca="1" si="267"/>
        <v>1E-4</v>
      </c>
      <c r="B634" s="304">
        <f t="shared" ca="1" si="268"/>
        <v>34.324300000001003</v>
      </c>
      <c r="D634" s="306">
        <f t="shared" ca="1" si="269"/>
        <v>-0.38040760132291923</v>
      </c>
      <c r="E634" s="307">
        <f t="shared" ca="1" si="270"/>
        <v>-1.2324431996857825</v>
      </c>
      <c r="F634" s="304">
        <f t="shared" ca="1" si="271"/>
        <v>1.2898163371565685</v>
      </c>
      <c r="G634" s="306">
        <f t="shared" ca="1" si="272"/>
        <v>4.7698432341493069</v>
      </c>
      <c r="H634" s="307">
        <f t="shared" ca="1" si="273"/>
        <v>-107.55298870759462</v>
      </c>
      <c r="I634" s="304">
        <f t="shared" ca="1" si="274"/>
        <v>107.65870510281246</v>
      </c>
      <c r="J634" s="306">
        <f t="shared" ca="1" si="275"/>
        <v>386.39683720709877</v>
      </c>
      <c r="K634" s="307">
        <f t="shared" ca="1" si="276"/>
        <v>-10.914360833122428</v>
      </c>
      <c r="L634" s="304">
        <f t="shared" ca="1" si="261"/>
        <v>386.55095275531892</v>
      </c>
      <c r="M634" s="306">
        <f t="shared" ca="1" si="277"/>
        <v>-1.5264765933742888</v>
      </c>
      <c r="N634" s="304">
        <f t="shared" ca="1" si="278"/>
        <v>-87.460666325854262</v>
      </c>
      <c r="P634" s="310">
        <f t="shared" ca="1" si="279"/>
        <v>23</v>
      </c>
      <c r="Q634" s="304">
        <f t="shared" ca="1" si="280"/>
        <v>0</v>
      </c>
      <c r="R634" s="306">
        <f t="shared" ca="1" si="281"/>
        <v>0</v>
      </c>
      <c r="S634" s="307">
        <f t="shared" ca="1" si="282"/>
        <v>5.083000000000002</v>
      </c>
      <c r="T634" s="304">
        <f t="shared" ca="1" si="262"/>
        <v>49.86423000000002</v>
      </c>
      <c r="U634" s="311">
        <f t="shared" ca="1" si="263"/>
        <v>0</v>
      </c>
      <c r="V634" s="306">
        <f t="shared" ca="1" si="264"/>
        <v>1.2263377392304904</v>
      </c>
      <c r="W634" s="304">
        <f t="shared" ca="1" si="265"/>
        <v>43.642722598126461</v>
      </c>
      <c r="Y634" s="314" t="str">
        <f t="shared" ca="1" si="283"/>
        <v/>
      </c>
      <c r="Z634" s="315" t="str">
        <f t="shared" ca="1" si="284"/>
        <v/>
      </c>
      <c r="AA634" s="316" t="str">
        <f t="shared" ca="1" si="285"/>
        <v/>
      </c>
      <c r="AC634" s="310" t="e">
        <f t="shared" ca="1" si="286"/>
        <v>#N/A</v>
      </c>
      <c r="AD634" s="323" t="e">
        <f t="shared" ca="1" si="287"/>
        <v>#N/A</v>
      </c>
      <c r="AE634" s="324" t="e">
        <f t="shared" ca="1" si="266"/>
        <v>#N/A</v>
      </c>
      <c r="AG634" s="306">
        <f t="shared" ca="1" si="288"/>
        <v>1.2143787713152125</v>
      </c>
      <c r="AH634" s="304">
        <f t="shared" ca="1" si="289"/>
        <v>-8.5859880389947509</v>
      </c>
    </row>
    <row r="635" spans="1:34" x14ac:dyDescent="0.2">
      <c r="A635" s="347">
        <f t="shared" ca="1" si="267"/>
        <v>1E-4</v>
      </c>
      <c r="B635" s="304">
        <f t="shared" ca="1" si="268"/>
        <v>34.324400000001006</v>
      </c>
      <c r="D635" s="306">
        <f t="shared" ca="1" si="269"/>
        <v>-0.38040540572586062</v>
      </c>
      <c r="E635" s="307">
        <f t="shared" ca="1" si="270"/>
        <v>-1.2324144698461481</v>
      </c>
      <c r="F635" s="304">
        <f t="shared" ca="1" si="271"/>
        <v>1.2897882377319227</v>
      </c>
      <c r="G635" s="306">
        <f t="shared" ca="1" si="272"/>
        <v>4.7698051936087342</v>
      </c>
      <c r="H635" s="307">
        <f t="shared" ca="1" si="273"/>
        <v>-107.55311194904161</v>
      </c>
      <c r="I635" s="304">
        <f t="shared" ca="1" si="274"/>
        <v>107.65882653785548</v>
      </c>
      <c r="J635" s="306">
        <f t="shared" ca="1" si="275"/>
        <v>386.39683720709877</v>
      </c>
      <c r="K635" s="307">
        <f t="shared" ca="1" si="276"/>
        <v>-10.925116138155261</v>
      </c>
      <c r="L635" s="304">
        <f t="shared" ca="1" si="261"/>
        <v>386.55125658349806</v>
      </c>
      <c r="M635" s="306">
        <f t="shared" ca="1" si="277"/>
        <v>-1.5264769970887624</v>
      </c>
      <c r="N635" s="304">
        <f t="shared" ca="1" si="278"/>
        <v>-87.460689456989741</v>
      </c>
      <c r="P635" s="310">
        <f t="shared" ca="1" si="279"/>
        <v>23</v>
      </c>
      <c r="Q635" s="304">
        <f t="shared" ca="1" si="280"/>
        <v>0</v>
      </c>
      <c r="R635" s="306">
        <f t="shared" ca="1" si="281"/>
        <v>0</v>
      </c>
      <c r="S635" s="307">
        <f t="shared" ca="1" si="282"/>
        <v>5.083000000000002</v>
      </c>
      <c r="T635" s="304">
        <f t="shared" ca="1" si="262"/>
        <v>49.86423000000002</v>
      </c>
      <c r="U635" s="311">
        <f t="shared" ca="1" si="263"/>
        <v>0</v>
      </c>
      <c r="V635" s="306">
        <f t="shared" ca="1" si="264"/>
        <v>1.2263390581952389</v>
      </c>
      <c r="W635" s="304">
        <f t="shared" ca="1" si="265"/>
        <v>43.642867992164845</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1.2143503424349493</v>
      </c>
      <c r="AH635" s="304">
        <f t="shared" ca="1" si="289"/>
        <v>-8.586016643345749</v>
      </c>
    </row>
    <row r="636" spans="1:34" x14ac:dyDescent="0.2">
      <c r="A636" s="347">
        <f t="shared" ca="1" si="267"/>
        <v>1E-4</v>
      </c>
      <c r="B636" s="304">
        <f t="shared" ca="1" si="268"/>
        <v>34.324500000001009</v>
      </c>
      <c r="D636" s="306">
        <f t="shared" ca="1" si="269"/>
        <v>-0.38040321012472739</v>
      </c>
      <c r="E636" s="307">
        <f t="shared" ca="1" si="270"/>
        <v>-1.2323857403775111</v>
      </c>
      <c r="F636" s="304">
        <f t="shared" ca="1" si="271"/>
        <v>1.2897601386920841</v>
      </c>
      <c r="G636" s="306">
        <f t="shared" ca="1" si="272"/>
        <v>4.7697671532877219</v>
      </c>
      <c r="H636" s="307">
        <f t="shared" ca="1" si="273"/>
        <v>-107.55323518761564</v>
      </c>
      <c r="I636" s="304">
        <f t="shared" ca="1" si="274"/>
        <v>107.65894797005564</v>
      </c>
      <c r="J636" s="306">
        <f t="shared" ca="1" si="275"/>
        <v>386.39683720709877</v>
      </c>
      <c r="K636" s="307">
        <f t="shared" ca="1" si="276"/>
        <v>-10.935871455512093</v>
      </c>
      <c r="L636" s="304">
        <f t="shared" ca="1" si="261"/>
        <v>386.55156071103977</v>
      </c>
      <c r="M636" s="306">
        <f t="shared" ca="1" si="277"/>
        <v>-1.5264774007991053</v>
      </c>
      <c r="N636" s="304">
        <f t="shared" ca="1" si="278"/>
        <v>-87.460712587888537</v>
      </c>
      <c r="P636" s="310">
        <f t="shared" ca="1" si="279"/>
        <v>23</v>
      </c>
      <c r="Q636" s="304">
        <f t="shared" ca="1" si="280"/>
        <v>0</v>
      </c>
      <c r="R636" s="306">
        <f t="shared" ca="1" si="281"/>
        <v>0</v>
      </c>
      <c r="S636" s="307">
        <f t="shared" ca="1" si="282"/>
        <v>5.083000000000002</v>
      </c>
      <c r="T636" s="304">
        <f t="shared" ca="1" si="262"/>
        <v>49.86423000000002</v>
      </c>
      <c r="U636" s="311">
        <f t="shared" ca="1" si="263"/>
        <v>0</v>
      </c>
      <c r="V636" s="306">
        <f t="shared" ca="1" si="264"/>
        <v>1.2263403771629182</v>
      </c>
      <c r="W636" s="304">
        <f t="shared" ca="1" si="265"/>
        <v>43.643013384325478</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1.2143219139207115</v>
      </c>
      <c r="AH636" s="304">
        <f t="shared" ca="1" si="289"/>
        <v>-8.5860452473273323</v>
      </c>
    </row>
    <row r="637" spans="1:34" x14ac:dyDescent="0.2">
      <c r="A637" s="347">
        <f t="shared" ca="1" si="267"/>
        <v>1E-4</v>
      </c>
      <c r="B637" s="304">
        <f t="shared" ca="1" si="268"/>
        <v>34.324600000001013</v>
      </c>
      <c r="D637" s="306">
        <f t="shared" ca="1" si="269"/>
        <v>-0.38040101451952391</v>
      </c>
      <c r="E637" s="307">
        <f t="shared" ca="1" si="270"/>
        <v>-1.2323570112798752</v>
      </c>
      <c r="F637" s="304">
        <f t="shared" ca="1" si="271"/>
        <v>1.2897320400370573</v>
      </c>
      <c r="G637" s="306">
        <f t="shared" ca="1" si="272"/>
        <v>4.76972911318627</v>
      </c>
      <c r="H637" s="307">
        <f t="shared" ca="1" si="273"/>
        <v>-107.55335842331677</v>
      </c>
      <c r="I637" s="304">
        <f t="shared" ca="1" si="274"/>
        <v>107.65906939941299</v>
      </c>
      <c r="J637" s="306">
        <f t="shared" ca="1" si="275"/>
        <v>386.39683720709877</v>
      </c>
      <c r="K637" s="307">
        <f t="shared" ca="1" si="276"/>
        <v>-10.94662678519264</v>
      </c>
      <c r="L637" s="304">
        <f t="shared" ca="1" si="261"/>
        <v>386.55186513794433</v>
      </c>
      <c r="M637" s="306">
        <f t="shared" ca="1" si="277"/>
        <v>-1.5264778045053178</v>
      </c>
      <c r="N637" s="304">
        <f t="shared" ca="1" si="278"/>
        <v>-87.460735718550666</v>
      </c>
      <c r="P637" s="310">
        <f t="shared" ca="1" si="279"/>
        <v>23</v>
      </c>
      <c r="Q637" s="304">
        <f t="shared" ca="1" si="280"/>
        <v>0</v>
      </c>
      <c r="R637" s="306">
        <f t="shared" ca="1" si="281"/>
        <v>0</v>
      </c>
      <c r="S637" s="307">
        <f t="shared" ca="1" si="282"/>
        <v>5.083000000000002</v>
      </c>
      <c r="T637" s="304">
        <f t="shared" ca="1" si="262"/>
        <v>49.86423000000002</v>
      </c>
      <c r="U637" s="311">
        <f t="shared" ca="1" si="263"/>
        <v>0</v>
      </c>
      <c r="V637" s="306">
        <f t="shared" ca="1" si="264"/>
        <v>1.2263416961335278</v>
      </c>
      <c r="W637" s="304">
        <f t="shared" ca="1" si="265"/>
        <v>43.643158774608366</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1.2142934857724992</v>
      </c>
      <c r="AH637" s="304">
        <f t="shared" ca="1" si="289"/>
        <v>-8.5860738509394974</v>
      </c>
    </row>
    <row r="638" spans="1:34" x14ac:dyDescent="0.2">
      <c r="A638" s="347">
        <f t="shared" ca="1" si="267"/>
        <v>1E-4</v>
      </c>
      <c r="B638" s="304">
        <f t="shared" ca="1" si="268"/>
        <v>34.324700000001016</v>
      </c>
      <c r="D638" s="306">
        <f t="shared" ca="1" si="269"/>
        <v>-0.38039881891024907</v>
      </c>
      <c r="E638" s="307">
        <f t="shared" ca="1" si="270"/>
        <v>-1.2323282825532402</v>
      </c>
      <c r="F638" s="304">
        <f t="shared" ca="1" si="271"/>
        <v>1.2897039417668426</v>
      </c>
      <c r="G638" s="306">
        <f t="shared" ca="1" si="272"/>
        <v>4.7696910733043794</v>
      </c>
      <c r="H638" s="307">
        <f t="shared" ca="1" si="273"/>
        <v>-107.55348165614502</v>
      </c>
      <c r="I638" s="304">
        <f t="shared" ca="1" si="274"/>
        <v>107.65919082592755</v>
      </c>
      <c r="J638" s="306">
        <f t="shared" ca="1" si="275"/>
        <v>386.39683720709877</v>
      </c>
      <c r="K638" s="307">
        <f t="shared" ca="1" si="276"/>
        <v>-10.957382127196613</v>
      </c>
      <c r="L638" s="304">
        <f t="shared" ca="1" si="261"/>
        <v>386.55216986421198</v>
      </c>
      <c r="M638" s="306">
        <f t="shared" ca="1" si="277"/>
        <v>-1.5264782082074002</v>
      </c>
      <c r="N638" s="304">
        <f t="shared" ca="1" si="278"/>
        <v>-87.46075884897617</v>
      </c>
      <c r="P638" s="310">
        <f t="shared" ca="1" si="279"/>
        <v>23</v>
      </c>
      <c r="Q638" s="304">
        <f t="shared" ca="1" si="280"/>
        <v>0</v>
      </c>
      <c r="R638" s="306">
        <f t="shared" ca="1" si="281"/>
        <v>0</v>
      </c>
      <c r="S638" s="307">
        <f t="shared" ca="1" si="282"/>
        <v>5.083000000000002</v>
      </c>
      <c r="T638" s="304">
        <f t="shared" ca="1" si="262"/>
        <v>49.86423000000002</v>
      </c>
      <c r="U638" s="311">
        <f t="shared" ca="1" si="263"/>
        <v>0</v>
      </c>
      <c r="V638" s="306">
        <f t="shared" ca="1" si="264"/>
        <v>1.226343015107068</v>
      </c>
      <c r="W638" s="304">
        <f t="shared" ca="1" si="265"/>
        <v>43.643304163013532</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1.2142650579903123</v>
      </c>
      <c r="AH638" s="304">
        <f t="shared" ca="1" si="289"/>
        <v>-8.5861024541822442</v>
      </c>
    </row>
    <row r="639" spans="1:34" x14ac:dyDescent="0.2">
      <c r="A639" s="347">
        <f t="shared" ca="1" si="267"/>
        <v>1E-4</v>
      </c>
      <c r="B639" s="304">
        <f t="shared" ca="1" si="268"/>
        <v>34.324800000001019</v>
      </c>
      <c r="D639" s="306">
        <f t="shared" ca="1" si="269"/>
        <v>-0.38039662329690022</v>
      </c>
      <c r="E639" s="307">
        <f t="shared" ca="1" si="270"/>
        <v>-1.232299554197601</v>
      </c>
      <c r="F639" s="304">
        <f t="shared" ca="1" si="271"/>
        <v>1.2896758438814342</v>
      </c>
      <c r="G639" s="306">
        <f t="shared" ca="1" si="272"/>
        <v>4.76965303364205</v>
      </c>
      <c r="H639" s="307">
        <f t="shared" ca="1" si="273"/>
        <v>-107.55360488610044</v>
      </c>
      <c r="I639" s="304">
        <f t="shared" ca="1" si="274"/>
        <v>107.65931224959938</v>
      </c>
      <c r="J639" s="306">
        <f t="shared" ca="1" si="275"/>
        <v>386.39683720709877</v>
      </c>
      <c r="K639" s="307">
        <f t="shared" ca="1" si="276"/>
        <v>-10.968137481523726</v>
      </c>
      <c r="L639" s="304">
        <f t="shared" ca="1" si="261"/>
        <v>386.5524748898431</v>
      </c>
      <c r="M639" s="306">
        <f t="shared" ca="1" si="277"/>
        <v>-1.5264786119053522</v>
      </c>
      <c r="N639" s="304">
        <f t="shared" ca="1" si="278"/>
        <v>-87.46078197916502</v>
      </c>
      <c r="P639" s="310">
        <f t="shared" ca="1" si="279"/>
        <v>23</v>
      </c>
      <c r="Q639" s="304">
        <f t="shared" ca="1" si="280"/>
        <v>0</v>
      </c>
      <c r="R639" s="306">
        <f t="shared" ca="1" si="281"/>
        <v>0</v>
      </c>
      <c r="S639" s="307">
        <f t="shared" ca="1" si="282"/>
        <v>5.083000000000002</v>
      </c>
      <c r="T639" s="304">
        <f t="shared" ca="1" si="262"/>
        <v>49.86423000000002</v>
      </c>
      <c r="U639" s="311">
        <f t="shared" ca="1" si="263"/>
        <v>0</v>
      </c>
      <c r="V639" s="306">
        <f t="shared" ca="1" si="264"/>
        <v>1.2263443340835389</v>
      </c>
      <c r="W639" s="304">
        <f t="shared" ca="1" si="265"/>
        <v>43.643449549540989</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1.2142366305741437</v>
      </c>
      <c r="AH639" s="304">
        <f t="shared" ca="1" si="289"/>
        <v>-8.5861310570555798</v>
      </c>
    </row>
    <row r="640" spans="1:34" x14ac:dyDescent="0.2">
      <c r="A640" s="347">
        <f t="shared" ca="1" si="267"/>
        <v>1E-4</v>
      </c>
      <c r="B640" s="304">
        <f t="shared" ca="1" si="268"/>
        <v>34.324900000001023</v>
      </c>
      <c r="D640" s="306">
        <f t="shared" ca="1" si="269"/>
        <v>-0.38039442767948201</v>
      </c>
      <c r="E640" s="307">
        <f t="shared" ca="1" si="270"/>
        <v>-1.2322708262129538</v>
      </c>
      <c r="F640" s="304">
        <f t="shared" ca="1" si="271"/>
        <v>1.2896477463808311</v>
      </c>
      <c r="G640" s="306">
        <f t="shared" ca="1" si="272"/>
        <v>4.7696149941992818</v>
      </c>
      <c r="H640" s="307">
        <f t="shared" ca="1" si="273"/>
        <v>-107.55372811318307</v>
      </c>
      <c r="I640" s="304">
        <f t="shared" ca="1" si="274"/>
        <v>107.65943367042851</v>
      </c>
      <c r="J640" s="306">
        <f t="shared" ca="1" si="275"/>
        <v>386.39683720709877</v>
      </c>
      <c r="K640" s="307">
        <f t="shared" ca="1" si="276"/>
        <v>-10.97889284817369</v>
      </c>
      <c r="L640" s="304">
        <f t="shared" ca="1" si="261"/>
        <v>386.55278021483798</v>
      </c>
      <c r="M640" s="306">
        <f t="shared" ca="1" si="277"/>
        <v>-1.5264790155991741</v>
      </c>
      <c r="N640" s="304">
        <f t="shared" ca="1" si="278"/>
        <v>-87.460805109117231</v>
      </c>
      <c r="P640" s="310">
        <f t="shared" ca="1" si="279"/>
        <v>23</v>
      </c>
      <c r="Q640" s="304">
        <f t="shared" ca="1" si="280"/>
        <v>0</v>
      </c>
      <c r="R640" s="306">
        <f t="shared" ca="1" si="281"/>
        <v>0</v>
      </c>
      <c r="S640" s="307">
        <f t="shared" ca="1" si="282"/>
        <v>5.083000000000002</v>
      </c>
      <c r="T640" s="304">
        <f t="shared" ca="1" si="262"/>
        <v>49.86423000000002</v>
      </c>
      <c r="U640" s="311">
        <f t="shared" ca="1" si="263"/>
        <v>0</v>
      </c>
      <c r="V640" s="306">
        <f t="shared" ca="1" si="264"/>
        <v>1.2263456530629406</v>
      </c>
      <c r="W640" s="304">
        <f t="shared" ca="1" si="265"/>
        <v>43.64359493419078</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1.2142082035239916</v>
      </c>
      <c r="AH640" s="304">
        <f t="shared" ca="1" si="289"/>
        <v>-8.586159659559506</v>
      </c>
    </row>
    <row r="641" spans="1:34" x14ac:dyDescent="0.2">
      <c r="A641" s="347">
        <f t="shared" ca="1" si="267"/>
        <v>1E-4</v>
      </c>
      <c r="B641" s="304">
        <f t="shared" ca="1" si="268"/>
        <v>34.325000000001026</v>
      </c>
      <c r="D641" s="306">
        <f t="shared" ca="1" si="269"/>
        <v>-0.38039223205799189</v>
      </c>
      <c r="E641" s="307">
        <f t="shared" ca="1" si="270"/>
        <v>-1.2322420985992899</v>
      </c>
      <c r="F641" s="304">
        <f t="shared" ca="1" si="271"/>
        <v>1.2896196492650238</v>
      </c>
      <c r="G641" s="306">
        <f t="shared" ca="1" si="272"/>
        <v>4.7695769549760758</v>
      </c>
      <c r="H641" s="307">
        <f t="shared" ca="1" si="273"/>
        <v>-107.55385133739293</v>
      </c>
      <c r="I641" s="304">
        <f t="shared" ca="1" si="274"/>
        <v>107.65955508841496</v>
      </c>
      <c r="J641" s="306">
        <f t="shared" ca="1" si="275"/>
        <v>386.39683720709877</v>
      </c>
      <c r="K641" s="307">
        <f t="shared" ca="1" si="276"/>
        <v>-10.989648227146219</v>
      </c>
      <c r="L641" s="304">
        <f t="shared" ca="1" si="261"/>
        <v>386.55308583919697</v>
      </c>
      <c r="M641" s="306">
        <f t="shared" ca="1" si="277"/>
        <v>-1.5264794192888655</v>
      </c>
      <c r="N641" s="304">
        <f t="shared" ca="1" si="278"/>
        <v>-87.460828238832789</v>
      </c>
      <c r="P641" s="310">
        <f t="shared" ca="1" si="279"/>
        <v>23</v>
      </c>
      <c r="Q641" s="304">
        <f t="shared" ca="1" si="280"/>
        <v>0</v>
      </c>
      <c r="R641" s="306">
        <f t="shared" ca="1" si="281"/>
        <v>0</v>
      </c>
      <c r="S641" s="307">
        <f t="shared" ca="1" si="282"/>
        <v>5.083000000000002</v>
      </c>
      <c r="T641" s="304">
        <f t="shared" ca="1" si="262"/>
        <v>49.86423000000002</v>
      </c>
      <c r="U641" s="311">
        <f t="shared" ca="1" si="263"/>
        <v>0</v>
      </c>
      <c r="V641" s="306">
        <f t="shared" ca="1" si="264"/>
        <v>1.2263469720452731</v>
      </c>
      <c r="W641" s="304">
        <f t="shared" ca="1" si="265"/>
        <v>43.643740316962898</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1.214179776839849</v>
      </c>
      <c r="AH641" s="304">
        <f t="shared" ca="1" si="289"/>
        <v>-8.5861882616940317</v>
      </c>
    </row>
    <row r="642" spans="1:34" x14ac:dyDescent="0.2">
      <c r="A642" s="347">
        <f t="shared" ca="1" si="267"/>
        <v>1E-4</v>
      </c>
      <c r="B642" s="304">
        <f t="shared" ca="1" si="268"/>
        <v>34.325100000001029</v>
      </c>
      <c r="D642" s="306">
        <f t="shared" ca="1" si="269"/>
        <v>-0.38039003643243435</v>
      </c>
      <c r="E642" s="307">
        <f t="shared" ca="1" si="270"/>
        <v>-1.2322133713566128</v>
      </c>
      <c r="F642" s="304">
        <f t="shared" ca="1" si="271"/>
        <v>1.2895915525340178</v>
      </c>
      <c r="G642" s="306">
        <f t="shared" ca="1" si="272"/>
        <v>4.7695389159724328</v>
      </c>
      <c r="H642" s="307">
        <f t="shared" ca="1" si="273"/>
        <v>-107.55397455873006</v>
      </c>
      <c r="I642" s="304">
        <f t="shared" ca="1" si="274"/>
        <v>107.65967650355879</v>
      </c>
      <c r="J642" s="306">
        <f t="shared" ca="1" si="275"/>
        <v>386.39683720709877</v>
      </c>
      <c r="K642" s="307">
        <f t="shared" ca="1" si="276"/>
        <v>-11.000403618441025</v>
      </c>
      <c r="L642" s="304">
        <f t="shared" ca="1" si="261"/>
        <v>386.55339176292034</v>
      </c>
      <c r="M642" s="306">
        <f t="shared" ca="1" si="277"/>
        <v>-1.5264798229744272</v>
      </c>
      <c r="N642" s="304">
        <f t="shared" ca="1" si="278"/>
        <v>-87.460851368311722</v>
      </c>
      <c r="P642" s="310">
        <f t="shared" ca="1" si="279"/>
        <v>23</v>
      </c>
      <c r="Q642" s="304">
        <f t="shared" ca="1" si="280"/>
        <v>0</v>
      </c>
      <c r="R642" s="306">
        <f t="shared" ca="1" si="281"/>
        <v>0</v>
      </c>
      <c r="S642" s="307">
        <f t="shared" ca="1" si="282"/>
        <v>5.083000000000002</v>
      </c>
      <c r="T642" s="304">
        <f t="shared" ca="1" si="262"/>
        <v>49.86423000000002</v>
      </c>
      <c r="U642" s="311">
        <f t="shared" ca="1" si="263"/>
        <v>0</v>
      </c>
      <c r="V642" s="306">
        <f t="shared" ca="1" si="264"/>
        <v>1.2263482910305354</v>
      </c>
      <c r="W642" s="304">
        <f t="shared" ca="1" si="265"/>
        <v>43.643885697857314</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1.2141513505217176</v>
      </c>
      <c r="AH642" s="304">
        <f t="shared" ca="1" si="289"/>
        <v>-8.5862168634591551</v>
      </c>
    </row>
    <row r="643" spans="1:34" x14ac:dyDescent="0.2">
      <c r="A643" s="347">
        <f t="shared" ca="1" si="267"/>
        <v>1E-4</v>
      </c>
      <c r="B643" s="304">
        <f t="shared" ca="1" si="268"/>
        <v>34.325200000001033</v>
      </c>
      <c r="D643" s="306">
        <f t="shared" ca="1" si="269"/>
        <v>-0.38038784080280413</v>
      </c>
      <c r="E643" s="307">
        <f t="shared" ca="1" si="270"/>
        <v>-1.2321846444849278</v>
      </c>
      <c r="F643" s="304">
        <f t="shared" ca="1" si="271"/>
        <v>1.2895634561878169</v>
      </c>
      <c r="G643" s="306">
        <f t="shared" ca="1" si="272"/>
        <v>4.7695008771883529</v>
      </c>
      <c r="H643" s="307">
        <f t="shared" ca="1" si="273"/>
        <v>-107.55409777719451</v>
      </c>
      <c r="I643" s="304">
        <f t="shared" ca="1" si="274"/>
        <v>107.65979791586003</v>
      </c>
      <c r="J643" s="306">
        <f t="shared" ca="1" si="275"/>
        <v>386.39683720709877</v>
      </c>
      <c r="K643" s="307">
        <f t="shared" ca="1" si="276"/>
        <v>-11.011159022057821</v>
      </c>
      <c r="L643" s="304">
        <f t="shared" ca="1" si="261"/>
        <v>386.55369798600844</v>
      </c>
      <c r="M643" s="306">
        <f t="shared" ca="1" si="277"/>
        <v>-1.5264802266558588</v>
      </c>
      <c r="N643" s="304">
        <f t="shared" ca="1" si="278"/>
        <v>-87.460874497554016</v>
      </c>
      <c r="P643" s="310">
        <f t="shared" ca="1" si="279"/>
        <v>23</v>
      </c>
      <c r="Q643" s="304">
        <f t="shared" ca="1" si="280"/>
        <v>0</v>
      </c>
      <c r="R643" s="306">
        <f t="shared" ca="1" si="281"/>
        <v>0</v>
      </c>
      <c r="S643" s="307">
        <f t="shared" ca="1" si="282"/>
        <v>5.083000000000002</v>
      </c>
      <c r="T643" s="304">
        <f t="shared" ca="1" si="262"/>
        <v>49.86423000000002</v>
      </c>
      <c r="U643" s="311">
        <f t="shared" ca="1" si="263"/>
        <v>0</v>
      </c>
      <c r="V643" s="306">
        <f t="shared" ca="1" si="264"/>
        <v>1.226349610018729</v>
      </c>
      <c r="W643" s="304">
        <f t="shared" ca="1" si="265"/>
        <v>43.644031076874128</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1.214122924569601</v>
      </c>
      <c r="AH643" s="304">
        <f t="shared" ca="1" si="289"/>
        <v>-8.5862454648548692</v>
      </c>
    </row>
    <row r="644" spans="1:34" x14ac:dyDescent="0.2">
      <c r="A644" s="347">
        <f t="shared" ca="1" si="267"/>
        <v>1E-4</v>
      </c>
      <c r="B644" s="304">
        <f t="shared" ca="1" si="268"/>
        <v>34.325300000001036</v>
      </c>
      <c r="D644" s="306">
        <f t="shared" ca="1" si="269"/>
        <v>-0.380385645169105</v>
      </c>
      <c r="E644" s="307">
        <f t="shared" ca="1" si="270"/>
        <v>-1.2321559179842136</v>
      </c>
      <c r="F644" s="304">
        <f t="shared" ca="1" si="271"/>
        <v>1.2895353602264021</v>
      </c>
      <c r="G644" s="306">
        <f t="shared" ca="1" si="272"/>
        <v>4.769462838623836</v>
      </c>
      <c r="H644" s="307">
        <f t="shared" ca="1" si="273"/>
        <v>-107.55422099278631</v>
      </c>
      <c r="I644" s="304">
        <f t="shared" ca="1" si="274"/>
        <v>107.6599193253187</v>
      </c>
      <c r="J644" s="306">
        <f t="shared" ca="1" si="275"/>
        <v>386.39683720709877</v>
      </c>
      <c r="K644" s="307">
        <f t="shared" ca="1" si="276"/>
        <v>-11.021914437996321</v>
      </c>
      <c r="L644" s="304">
        <f t="shared" ref="L644:L707" ca="1" si="290">SQRT(pos_x^2+pos_z^2)</f>
        <v>386.55400450846156</v>
      </c>
      <c r="M644" s="306">
        <f t="shared" ca="1" si="277"/>
        <v>-1.5264806303331602</v>
      </c>
      <c r="N644" s="304">
        <f t="shared" ca="1" si="278"/>
        <v>-87.460897626559671</v>
      </c>
      <c r="P644" s="310">
        <f t="shared" ca="1" si="279"/>
        <v>23</v>
      </c>
      <c r="Q644" s="304">
        <f t="shared" ca="1" si="280"/>
        <v>0</v>
      </c>
      <c r="R644" s="306">
        <f t="shared" ca="1" si="281"/>
        <v>0</v>
      </c>
      <c r="S644" s="307">
        <f t="shared" ca="1" si="282"/>
        <v>5.083000000000002</v>
      </c>
      <c r="T644" s="304">
        <f t="shared" ref="T644:T707" ca="1" si="291">m*g</f>
        <v>49.86423000000002</v>
      </c>
      <c r="U644" s="311">
        <f t="shared" ref="U644:U707" ca="1" si="292">IF(pos_xz&lt;L_rampe,Poids*COS(Beta),0)</f>
        <v>0</v>
      </c>
      <c r="V644" s="306">
        <f t="shared" ref="V644:V707" ca="1" si="293">Rho_moyen*(20000-Alt_rampe-pos_z)/(20000+Alt_rampe+pos_z)</f>
        <v>1.2263509290098524</v>
      </c>
      <c r="W644" s="304">
        <f t="shared" ref="W644:W707" ca="1" si="294">1/2*Rho*Sref*Cx*vit_xz^2</f>
        <v>43.644176454013291</v>
      </c>
      <c r="Y644" s="314" t="str">
        <f t="shared" ca="1" si="283"/>
        <v/>
      </c>
      <c r="Z644" s="315" t="str">
        <f t="shared" ca="1" si="284"/>
        <v/>
      </c>
      <c r="AA644" s="316" t="str">
        <f t="shared" ca="1" si="285"/>
        <v/>
      </c>
      <c r="AC644" s="310" t="e">
        <f t="shared" ca="1" si="286"/>
        <v>#N/A</v>
      </c>
      <c r="AD644" s="323" t="e">
        <f t="shared" ca="1" si="287"/>
        <v>#N/A</v>
      </c>
      <c r="AE644" s="324" t="e">
        <f t="shared" ref="AE644:AE707" ca="1" si="295">IF(t&lt;T_para, pos_z, NA())</f>
        <v>#N/A</v>
      </c>
      <c r="AG644" s="306">
        <f t="shared" ca="1" si="288"/>
        <v>1.2140944989834814</v>
      </c>
      <c r="AH644" s="304">
        <f t="shared" ca="1" si="289"/>
        <v>-8.5862740658811951</v>
      </c>
    </row>
    <row r="645" spans="1:34" x14ac:dyDescent="0.2">
      <c r="A645" s="347">
        <f t="shared" ref="A645:A708" ca="1" si="296">IF(B644+0.01&lt;=T_ini+ROUNDUP(Temps_fin_propu,0), 0.01, IF(K644&gt;0, 0.1, 0.0001))</f>
        <v>1E-4</v>
      </c>
      <c r="B645" s="304">
        <f t="shared" ref="B645:B708" ca="1" si="297">B644+pas</f>
        <v>34.325400000001039</v>
      </c>
      <c r="D645" s="306">
        <f t="shared" ref="D645:D708" ca="1" si="298">IF(AND(L644&lt;L_rampe,Poussee&lt;Poids*SIN(M644)),0,(-W644+Poussee)/m*COS(M644)-U644/m*SIN(M644))</f>
        <v>-0.38038344953133901</v>
      </c>
      <c r="E645" s="307">
        <f t="shared" ref="E645:E708" ca="1" si="299">IF(AND(L644&lt;L_rampe,Poussee&lt;Poids*SIN(M644)),0,(-W644+Poussee)/m*SIN(M644)+U644/m*COS(M644)-Poids/m)</f>
        <v>-1.2321271918544809</v>
      </c>
      <c r="F645" s="304">
        <f t="shared" ref="F645:F708" ca="1" si="300">SQRT(acc_x^2+acc_z^2)</f>
        <v>1.2895072646497845</v>
      </c>
      <c r="G645" s="306">
        <f t="shared" ref="G645:G708" ca="1" si="301">G644+acc_x*pas</f>
        <v>4.769424800278883</v>
      </c>
      <c r="H645" s="307">
        <f t="shared" ref="H645:H708" ca="1" si="302">H644+acc_z*pas</f>
        <v>-107.5543442055055</v>
      </c>
      <c r="I645" s="304">
        <f t="shared" ref="I645:I708" ca="1" si="303">SQRT(vit_x^2+vit_z^2)</f>
        <v>107.66004073193484</v>
      </c>
      <c r="J645" s="306">
        <f t="shared" ref="J645:J708" ca="1" si="304">J644+0.5*(vit_x+G644)*pas*(K644&gt;=0)</f>
        <v>386.39683720709877</v>
      </c>
      <c r="K645" s="307">
        <f t="shared" ref="K645:K708" ca="1" si="305">K644+0.5*(vit_z+H644)*pas</f>
        <v>-11.032669866256235</v>
      </c>
      <c r="L645" s="304">
        <f t="shared" ca="1" si="290"/>
        <v>386.55431133027992</v>
      </c>
      <c r="M645" s="306">
        <f t="shared" ref="M645:M708" ca="1" si="306">IF(AND(L644&gt;L_rampe,G645&gt;0),ATAN2(G645,H645),$M$4)</f>
        <v>-1.5264810340063319</v>
      </c>
      <c r="N645" s="304">
        <f t="shared" ref="N645:N708" ca="1" si="307">DEGREES(Beta)</f>
        <v>-87.460920755328715</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5.083000000000002</v>
      </c>
      <c r="T645" s="304">
        <f t="shared" ca="1" si="291"/>
        <v>49.86423000000002</v>
      </c>
      <c r="U645" s="311">
        <f t="shared" ca="1" si="292"/>
        <v>0</v>
      </c>
      <c r="V645" s="306">
        <f t="shared" ca="1" si="293"/>
        <v>1.2263522480039069</v>
      </c>
      <c r="W645" s="304">
        <f t="shared" ca="1" si="294"/>
        <v>43.644321829274837</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1.2140660737633677</v>
      </c>
      <c r="AH645" s="304">
        <f t="shared" ref="AH645:AH708" ca="1" si="318">IF(AND(L644&lt;L_rampe,Poussee&lt;Poids*SIN(M644)), g*SIN(M644), (-W644+Poussee)/m)</f>
        <v>-8.5863026665381224</v>
      </c>
    </row>
    <row r="646" spans="1:34" x14ac:dyDescent="0.2">
      <c r="A646" s="347">
        <f t="shared" ca="1" si="296"/>
        <v>1E-4</v>
      </c>
      <c r="B646" s="304">
        <f t="shared" ca="1" si="297"/>
        <v>34.325500000001043</v>
      </c>
      <c r="D646" s="306">
        <f t="shared" ca="1" si="298"/>
        <v>-0.38038125388950178</v>
      </c>
      <c r="E646" s="307">
        <f t="shared" ca="1" si="299"/>
        <v>-1.2320984660957226</v>
      </c>
      <c r="F646" s="304">
        <f t="shared" ca="1" si="300"/>
        <v>1.2894791694579568</v>
      </c>
      <c r="G646" s="306">
        <f t="shared" ca="1" si="301"/>
        <v>4.769386762153494</v>
      </c>
      <c r="H646" s="307">
        <f t="shared" ca="1" si="302"/>
        <v>-107.55446741535211</v>
      </c>
      <c r="I646" s="304">
        <f t="shared" ca="1" si="303"/>
        <v>107.6601621357085</v>
      </c>
      <c r="J646" s="306">
        <f t="shared" ca="1" si="304"/>
        <v>386.39683720709877</v>
      </c>
      <c r="K646" s="307">
        <f t="shared" ca="1" si="305"/>
        <v>-11.043425306837278</v>
      </c>
      <c r="L646" s="304">
        <f t="shared" ca="1" si="290"/>
        <v>386.55461845146397</v>
      </c>
      <c r="M646" s="306">
        <f t="shared" ca="1" si="306"/>
        <v>-1.5264814376753737</v>
      </c>
      <c r="N646" s="304">
        <f t="shared" ca="1" si="307"/>
        <v>-87.460943883861134</v>
      </c>
      <c r="P646" s="310">
        <f t="shared" ca="1" si="308"/>
        <v>23</v>
      </c>
      <c r="Q646" s="304">
        <f t="shared" ca="1" si="309"/>
        <v>0</v>
      </c>
      <c r="R646" s="306">
        <f t="shared" ca="1" si="310"/>
        <v>0</v>
      </c>
      <c r="S646" s="307">
        <f t="shared" ca="1" si="311"/>
        <v>5.083000000000002</v>
      </c>
      <c r="T646" s="304">
        <f t="shared" ca="1" si="291"/>
        <v>49.86423000000002</v>
      </c>
      <c r="U646" s="311">
        <f t="shared" ca="1" si="292"/>
        <v>0</v>
      </c>
      <c r="V646" s="306">
        <f t="shared" ca="1" si="293"/>
        <v>1.2263535670008914</v>
      </c>
      <c r="W646" s="304">
        <f t="shared" ca="1" si="294"/>
        <v>43.644467202658781</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1.2140376489092564</v>
      </c>
      <c r="AH646" s="304">
        <f t="shared" ca="1" si="318"/>
        <v>-8.5863312668256579</v>
      </c>
    </row>
    <row r="647" spans="1:34" x14ac:dyDescent="0.2">
      <c r="A647" s="347">
        <f t="shared" ca="1" si="296"/>
        <v>1E-4</v>
      </c>
      <c r="B647" s="304">
        <f t="shared" ca="1" si="297"/>
        <v>34.325600000001046</v>
      </c>
      <c r="D647" s="306">
        <f t="shared" ca="1" si="298"/>
        <v>-0.38037905824359797</v>
      </c>
      <c r="E647" s="307">
        <f t="shared" ca="1" si="299"/>
        <v>-1.2320697407079368</v>
      </c>
      <c r="F647" s="304">
        <f t="shared" ca="1" si="300"/>
        <v>1.2894510746509187</v>
      </c>
      <c r="G647" s="306">
        <f t="shared" ca="1" si="301"/>
        <v>4.7693487242476698</v>
      </c>
      <c r="H647" s="307">
        <f t="shared" ca="1" si="302"/>
        <v>-107.55459062232617</v>
      </c>
      <c r="I647" s="304">
        <f t="shared" ca="1" si="303"/>
        <v>107.66028353663971</v>
      </c>
      <c r="J647" s="306">
        <f t="shared" ca="1" si="304"/>
        <v>386.39683720709877</v>
      </c>
      <c r="K647" s="307">
        <f t="shared" ca="1" si="305"/>
        <v>-11.054180759739163</v>
      </c>
      <c r="L647" s="304">
        <f t="shared" ca="1" si="290"/>
        <v>386.55492587201388</v>
      </c>
      <c r="M647" s="306">
        <f t="shared" ca="1" si="306"/>
        <v>-1.5264818413402856</v>
      </c>
      <c r="N647" s="304">
        <f t="shared" ca="1" si="307"/>
        <v>-87.460967012156914</v>
      </c>
      <c r="P647" s="310">
        <f t="shared" ca="1" si="308"/>
        <v>23</v>
      </c>
      <c r="Q647" s="304">
        <f t="shared" ca="1" si="309"/>
        <v>0</v>
      </c>
      <c r="R647" s="306">
        <f t="shared" ca="1" si="310"/>
        <v>0</v>
      </c>
      <c r="S647" s="307">
        <f t="shared" ca="1" si="311"/>
        <v>5.083000000000002</v>
      </c>
      <c r="T647" s="304">
        <f t="shared" ca="1" si="291"/>
        <v>49.86423000000002</v>
      </c>
      <c r="U647" s="311">
        <f t="shared" ca="1" si="292"/>
        <v>0</v>
      </c>
      <c r="V647" s="306">
        <f t="shared" ca="1" si="293"/>
        <v>1.2263548860008064</v>
      </c>
      <c r="W647" s="304">
        <f t="shared" ca="1" si="294"/>
        <v>43.64461257416513</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1.2140092244211402</v>
      </c>
      <c r="AH647" s="304">
        <f t="shared" ca="1" si="318"/>
        <v>-8.5863598667438055</v>
      </c>
    </row>
    <row r="648" spans="1:34" x14ac:dyDescent="0.2">
      <c r="A648" s="347">
        <f t="shared" ca="1" si="296"/>
        <v>1E-4</v>
      </c>
      <c r="B648" s="304">
        <f t="shared" ca="1" si="297"/>
        <v>34.325700000001049</v>
      </c>
      <c r="D648" s="306">
        <f t="shared" ca="1" si="298"/>
        <v>-0.38037686259362646</v>
      </c>
      <c r="E648" s="307">
        <f t="shared" ca="1" si="299"/>
        <v>-1.2320410156911201</v>
      </c>
      <c r="F648" s="304">
        <f t="shared" ca="1" si="300"/>
        <v>1.289422980228667</v>
      </c>
      <c r="G648" s="306">
        <f t="shared" ca="1" si="301"/>
        <v>4.7693106865614103</v>
      </c>
      <c r="H648" s="307">
        <f t="shared" ca="1" si="302"/>
        <v>-107.55471382642774</v>
      </c>
      <c r="I648" s="304">
        <f t="shared" ca="1" si="303"/>
        <v>107.66040493472852</v>
      </c>
      <c r="J648" s="306">
        <f t="shared" ca="1" si="304"/>
        <v>386.39683720709877</v>
      </c>
      <c r="K648" s="307">
        <f t="shared" ca="1" si="305"/>
        <v>-11.064936224961601</v>
      </c>
      <c r="L648" s="304">
        <f t="shared" ca="1" si="290"/>
        <v>386.55523359193006</v>
      </c>
      <c r="M648" s="306">
        <f t="shared" ca="1" si="306"/>
        <v>-1.5264822450010678</v>
      </c>
      <c r="N648" s="304">
        <f t="shared" ca="1" si="307"/>
        <v>-87.460990140216083</v>
      </c>
      <c r="P648" s="310">
        <f t="shared" ca="1" si="308"/>
        <v>23</v>
      </c>
      <c r="Q648" s="304">
        <f t="shared" ca="1" si="309"/>
        <v>0</v>
      </c>
      <c r="R648" s="306">
        <f t="shared" ca="1" si="310"/>
        <v>0</v>
      </c>
      <c r="S648" s="307">
        <f t="shared" ca="1" si="311"/>
        <v>5.083000000000002</v>
      </c>
      <c r="T648" s="304">
        <f t="shared" ca="1" si="291"/>
        <v>49.86423000000002</v>
      </c>
      <c r="U648" s="311">
        <f t="shared" ca="1" si="292"/>
        <v>0</v>
      </c>
      <c r="V648" s="306">
        <f t="shared" ca="1" si="293"/>
        <v>1.2263562050036514</v>
      </c>
      <c r="W648" s="304">
        <f t="shared" ca="1" si="294"/>
        <v>43.644757943793898</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1.2139808002990176</v>
      </c>
      <c r="AH648" s="304">
        <f t="shared" ca="1" si="318"/>
        <v>-8.5863884662925667</v>
      </c>
    </row>
    <row r="649" spans="1:34" x14ac:dyDescent="0.2">
      <c r="A649" s="347">
        <f t="shared" ca="1" si="296"/>
        <v>1E-4</v>
      </c>
      <c r="B649" s="304">
        <f t="shared" ca="1" si="297"/>
        <v>34.325800000001053</v>
      </c>
      <c r="D649" s="306">
        <f t="shared" ca="1" si="298"/>
        <v>-0.38037466693958821</v>
      </c>
      <c r="E649" s="307">
        <f t="shared" ca="1" si="299"/>
        <v>-1.2320122910452724</v>
      </c>
      <c r="F649" s="304">
        <f t="shared" ca="1" si="300"/>
        <v>1.2893948861912023</v>
      </c>
      <c r="G649" s="306">
        <f t="shared" ca="1" si="301"/>
        <v>4.7692726490947166</v>
      </c>
      <c r="H649" s="307">
        <f t="shared" ca="1" si="302"/>
        <v>-107.55483702765684</v>
      </c>
      <c r="I649" s="304">
        <f t="shared" ca="1" si="303"/>
        <v>107.66052632997493</v>
      </c>
      <c r="J649" s="306">
        <f t="shared" ca="1" si="304"/>
        <v>386.39683720709877</v>
      </c>
      <c r="K649" s="307">
        <f t="shared" ca="1" si="305"/>
        <v>-11.075691702504304</v>
      </c>
      <c r="L649" s="304">
        <f t="shared" ca="1" si="290"/>
        <v>386.55554161121285</v>
      </c>
      <c r="M649" s="306">
        <f t="shared" ca="1" si="306"/>
        <v>-1.5264826486577203</v>
      </c>
      <c r="N649" s="304">
        <f t="shared" ca="1" si="307"/>
        <v>-87.461013268038656</v>
      </c>
      <c r="P649" s="310">
        <f t="shared" ca="1" si="308"/>
        <v>23</v>
      </c>
      <c r="Q649" s="304">
        <f t="shared" ca="1" si="309"/>
        <v>0</v>
      </c>
      <c r="R649" s="306">
        <f t="shared" ca="1" si="310"/>
        <v>0</v>
      </c>
      <c r="S649" s="307">
        <f t="shared" ca="1" si="311"/>
        <v>5.083000000000002</v>
      </c>
      <c r="T649" s="304">
        <f t="shared" ca="1" si="291"/>
        <v>49.86423000000002</v>
      </c>
      <c r="U649" s="311">
        <f t="shared" ca="1" si="292"/>
        <v>0</v>
      </c>
      <c r="V649" s="306">
        <f t="shared" ca="1" si="293"/>
        <v>1.2263575240094271</v>
      </c>
      <c r="W649" s="304">
        <f t="shared" ca="1" si="294"/>
        <v>43.6449033115451</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1.2139523765428901</v>
      </c>
      <c r="AH649" s="304">
        <f t="shared" ca="1" si="318"/>
        <v>-8.5864170654719416</v>
      </c>
    </row>
    <row r="650" spans="1:34" x14ac:dyDescent="0.2">
      <c r="A650" s="347">
        <f t="shared" ca="1" si="296"/>
        <v>1E-4</v>
      </c>
      <c r="B650" s="304">
        <f t="shared" ca="1" si="297"/>
        <v>34.325900000001056</v>
      </c>
      <c r="D650" s="306">
        <f t="shared" ca="1" si="298"/>
        <v>-0.38037247128148233</v>
      </c>
      <c r="E650" s="307">
        <f t="shared" ca="1" si="299"/>
        <v>-1.2319835667703867</v>
      </c>
      <c r="F650" s="304">
        <f t="shared" ca="1" si="300"/>
        <v>1.2893667925385182</v>
      </c>
      <c r="G650" s="306">
        <f t="shared" ca="1" si="301"/>
        <v>4.7692346118475886</v>
      </c>
      <c r="H650" s="307">
        <f t="shared" ca="1" si="302"/>
        <v>-107.55496022601352</v>
      </c>
      <c r="I650" s="304">
        <f t="shared" ca="1" si="303"/>
        <v>107.66064772237903</v>
      </c>
      <c r="J650" s="306">
        <f t="shared" ca="1" si="304"/>
        <v>386.39683720709877</v>
      </c>
      <c r="K650" s="307">
        <f t="shared" ca="1" si="305"/>
        <v>-11.086447192366988</v>
      </c>
      <c r="L650" s="304">
        <f t="shared" ca="1" si="290"/>
        <v>386.55584992986246</v>
      </c>
      <c r="M650" s="306">
        <f t="shared" ca="1" si="306"/>
        <v>-1.5264830523102431</v>
      </c>
      <c r="N650" s="304">
        <f t="shared" ca="1" si="307"/>
        <v>-87.461036395624589</v>
      </c>
      <c r="P650" s="310">
        <f t="shared" ca="1" si="308"/>
        <v>23</v>
      </c>
      <c r="Q650" s="304">
        <f t="shared" ca="1" si="309"/>
        <v>0</v>
      </c>
      <c r="R650" s="306">
        <f t="shared" ca="1" si="310"/>
        <v>0</v>
      </c>
      <c r="S650" s="307">
        <f t="shared" ca="1" si="311"/>
        <v>5.083000000000002</v>
      </c>
      <c r="T650" s="304">
        <f t="shared" ca="1" si="291"/>
        <v>49.86423000000002</v>
      </c>
      <c r="U650" s="311">
        <f t="shared" ca="1" si="292"/>
        <v>0</v>
      </c>
      <c r="V650" s="306">
        <f t="shared" ca="1" si="293"/>
        <v>1.2263588430181331</v>
      </c>
      <c r="W650" s="304">
        <f t="shared" ca="1" si="294"/>
        <v>43.645048677418785</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1.2139239531527508</v>
      </c>
      <c r="AH650" s="304">
        <f t="shared" ca="1" si="318"/>
        <v>-8.5864456642819373</v>
      </c>
    </row>
    <row r="651" spans="1:34" x14ac:dyDescent="0.2">
      <c r="A651" s="347">
        <f t="shared" ca="1" si="296"/>
        <v>1E-4</v>
      </c>
      <c r="B651" s="304">
        <f t="shared" ca="1" si="297"/>
        <v>34.326000000001059</v>
      </c>
      <c r="D651" s="306">
        <f t="shared" ca="1" si="298"/>
        <v>-0.38037027561931186</v>
      </c>
      <c r="E651" s="307">
        <f t="shared" ca="1" si="299"/>
        <v>-1.2319548428664593</v>
      </c>
      <c r="F651" s="304">
        <f t="shared" ca="1" si="300"/>
        <v>1.289338699270612</v>
      </c>
      <c r="G651" s="306">
        <f t="shared" ca="1" si="301"/>
        <v>4.7691965748200262</v>
      </c>
      <c r="H651" s="307">
        <f t="shared" ca="1" si="302"/>
        <v>-107.55508342149781</v>
      </c>
      <c r="I651" s="304">
        <f t="shared" ca="1" si="303"/>
        <v>107.66076911194081</v>
      </c>
      <c r="J651" s="306">
        <f t="shared" ca="1" si="304"/>
        <v>386.39683720709877</v>
      </c>
      <c r="K651" s="307">
        <f t="shared" ca="1" si="305"/>
        <v>-11.097202694549363</v>
      </c>
      <c r="L651" s="304">
        <f t="shared" ca="1" si="290"/>
        <v>386.55615854787914</v>
      </c>
      <c r="M651" s="306">
        <f t="shared" ca="1" si="306"/>
        <v>-1.5264834559586364</v>
      </c>
      <c r="N651" s="304">
        <f t="shared" ca="1" si="307"/>
        <v>-87.46105952297394</v>
      </c>
      <c r="P651" s="310">
        <f t="shared" ca="1" si="308"/>
        <v>23</v>
      </c>
      <c r="Q651" s="304">
        <f t="shared" ca="1" si="309"/>
        <v>0</v>
      </c>
      <c r="R651" s="306">
        <f t="shared" ca="1" si="310"/>
        <v>0</v>
      </c>
      <c r="S651" s="307">
        <f t="shared" ca="1" si="311"/>
        <v>5.083000000000002</v>
      </c>
      <c r="T651" s="304">
        <f t="shared" ca="1" si="291"/>
        <v>49.86423000000002</v>
      </c>
      <c r="U651" s="311">
        <f t="shared" ca="1" si="292"/>
        <v>0</v>
      </c>
      <c r="V651" s="306">
        <f t="shared" ca="1" si="293"/>
        <v>1.2263601620297695</v>
      </c>
      <c r="W651" s="304">
        <f t="shared" ca="1" si="294"/>
        <v>43.645194041414932</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1.2138955301285925</v>
      </c>
      <c r="AH651" s="304">
        <f t="shared" ca="1" si="318"/>
        <v>-8.5864742627225592</v>
      </c>
    </row>
    <row r="652" spans="1:34" x14ac:dyDescent="0.2">
      <c r="A652" s="347">
        <f t="shared" ca="1" si="296"/>
        <v>1E-4</v>
      </c>
      <c r="B652" s="304">
        <f t="shared" ca="1" si="297"/>
        <v>34.326100000001063</v>
      </c>
      <c r="D652" s="306">
        <f t="shared" ca="1" si="298"/>
        <v>-0.38036807995307365</v>
      </c>
      <c r="E652" s="307">
        <f t="shared" ca="1" si="299"/>
        <v>-1.2319261193334903</v>
      </c>
      <c r="F652" s="304">
        <f t="shared" ca="1" si="300"/>
        <v>1.2893106063874837</v>
      </c>
      <c r="G652" s="306">
        <f t="shared" ca="1" si="301"/>
        <v>4.7691585380120305</v>
      </c>
      <c r="H652" s="307">
        <f t="shared" ca="1" si="302"/>
        <v>-107.55520661410975</v>
      </c>
      <c r="I652" s="304">
        <f t="shared" ca="1" si="303"/>
        <v>107.66089049866032</v>
      </c>
      <c r="J652" s="306">
        <f t="shared" ca="1" si="304"/>
        <v>386.39683720709877</v>
      </c>
      <c r="K652" s="307">
        <f t="shared" ca="1" si="305"/>
        <v>-11.107958209051144</v>
      </c>
      <c r="L652" s="304">
        <f t="shared" ca="1" si="290"/>
        <v>386.55646746526332</v>
      </c>
      <c r="M652" s="306">
        <f t="shared" ca="1" si="306"/>
        <v>-1.5264838596029002</v>
      </c>
      <c r="N652" s="304">
        <f t="shared" ca="1" si="307"/>
        <v>-87.461082650086681</v>
      </c>
      <c r="P652" s="310">
        <f t="shared" ca="1" si="308"/>
        <v>23</v>
      </c>
      <c r="Q652" s="304">
        <f t="shared" ca="1" si="309"/>
        <v>0</v>
      </c>
      <c r="R652" s="306">
        <f t="shared" ca="1" si="310"/>
        <v>0</v>
      </c>
      <c r="S652" s="307">
        <f t="shared" ca="1" si="311"/>
        <v>5.083000000000002</v>
      </c>
      <c r="T652" s="304">
        <f t="shared" ca="1" si="291"/>
        <v>49.86423000000002</v>
      </c>
      <c r="U652" s="311">
        <f t="shared" ca="1" si="292"/>
        <v>0</v>
      </c>
      <c r="V652" s="306">
        <f t="shared" ca="1" si="293"/>
        <v>1.226361481044336</v>
      </c>
      <c r="W652" s="304">
        <f t="shared" ca="1" si="294"/>
        <v>43.645339403533541</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1.2138671074704206</v>
      </c>
      <c r="AH652" s="304">
        <f t="shared" ca="1" si="318"/>
        <v>-8.5865028607938054</v>
      </c>
    </row>
    <row r="653" spans="1:34" x14ac:dyDescent="0.2">
      <c r="A653" s="347">
        <f t="shared" ca="1" si="296"/>
        <v>1E-4</v>
      </c>
      <c r="B653" s="304">
        <f t="shared" ca="1" si="297"/>
        <v>34.326200000001066</v>
      </c>
      <c r="D653" s="306">
        <f t="shared" ca="1" si="298"/>
        <v>-0.38036588428277035</v>
      </c>
      <c r="E653" s="307">
        <f t="shared" ca="1" si="299"/>
        <v>-1.2318973961714779</v>
      </c>
      <c r="F653" s="304">
        <f t="shared" ca="1" si="300"/>
        <v>1.2892825138891324</v>
      </c>
      <c r="G653" s="306">
        <f t="shared" ca="1" si="301"/>
        <v>4.7691205014236022</v>
      </c>
      <c r="H653" s="307">
        <f t="shared" ca="1" si="302"/>
        <v>-107.55532980384936</v>
      </c>
      <c r="I653" s="304">
        <f t="shared" ca="1" si="303"/>
        <v>107.66101188253761</v>
      </c>
      <c r="J653" s="306">
        <f t="shared" ca="1" si="304"/>
        <v>386.39683720709877</v>
      </c>
      <c r="K653" s="307">
        <f t="shared" ca="1" si="305"/>
        <v>-11.118713735872042</v>
      </c>
      <c r="L653" s="304">
        <f t="shared" ca="1" si="290"/>
        <v>386.55677668201531</v>
      </c>
      <c r="M653" s="306">
        <f t="shared" ca="1" si="306"/>
        <v>-1.5264842632430344</v>
      </c>
      <c r="N653" s="304">
        <f t="shared" ca="1" si="307"/>
        <v>-87.46110577696281</v>
      </c>
      <c r="P653" s="310">
        <f t="shared" ca="1" si="308"/>
        <v>23</v>
      </c>
      <c r="Q653" s="304">
        <f t="shared" ca="1" si="309"/>
        <v>0</v>
      </c>
      <c r="R653" s="306">
        <f t="shared" ca="1" si="310"/>
        <v>0</v>
      </c>
      <c r="S653" s="307">
        <f t="shared" ca="1" si="311"/>
        <v>5.083000000000002</v>
      </c>
      <c r="T653" s="304">
        <f t="shared" ca="1" si="291"/>
        <v>49.86423000000002</v>
      </c>
      <c r="U653" s="311">
        <f t="shared" ca="1" si="292"/>
        <v>0</v>
      </c>
      <c r="V653" s="306">
        <f t="shared" ca="1" si="293"/>
        <v>1.2263628000618327</v>
      </c>
      <c r="W653" s="304">
        <f t="shared" ca="1" si="294"/>
        <v>43.645484763774668</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1.2138386851782332</v>
      </c>
      <c r="AH653" s="304">
        <f t="shared" ca="1" si="318"/>
        <v>-8.586531458495676</v>
      </c>
    </row>
    <row r="654" spans="1:34" x14ac:dyDescent="0.2">
      <c r="A654" s="347">
        <f t="shared" ca="1" si="296"/>
        <v>1E-4</v>
      </c>
      <c r="B654" s="304">
        <f t="shared" ca="1" si="297"/>
        <v>34.326300000001069</v>
      </c>
      <c r="D654" s="306">
        <f t="shared" ca="1" si="298"/>
        <v>-0.38036368860840336</v>
      </c>
      <c r="E654" s="307">
        <f t="shared" ca="1" si="299"/>
        <v>-1.2318686733804149</v>
      </c>
      <c r="F654" s="304">
        <f t="shared" ca="1" si="300"/>
        <v>1.2892544217755524</v>
      </c>
      <c r="G654" s="306">
        <f t="shared" ca="1" si="301"/>
        <v>4.7690824650547414</v>
      </c>
      <c r="H654" s="307">
        <f t="shared" ca="1" si="302"/>
        <v>-107.5554529907167</v>
      </c>
      <c r="I654" s="304">
        <f t="shared" ca="1" si="303"/>
        <v>107.66113326357272</v>
      </c>
      <c r="J654" s="306">
        <f t="shared" ca="1" si="304"/>
        <v>386.39683720709877</v>
      </c>
      <c r="K654" s="307">
        <f t="shared" ca="1" si="305"/>
        <v>-11.12946927501177</v>
      </c>
      <c r="L654" s="304">
        <f t="shared" ca="1" si="290"/>
        <v>386.55708619813532</v>
      </c>
      <c r="M654" s="306">
        <f t="shared" ca="1" si="306"/>
        <v>-1.5264846668790393</v>
      </c>
      <c r="N654" s="304">
        <f t="shared" ca="1" si="307"/>
        <v>-87.461128903602358</v>
      </c>
      <c r="P654" s="310">
        <f t="shared" ca="1" si="308"/>
        <v>23</v>
      </c>
      <c r="Q654" s="304">
        <f t="shared" ca="1" si="309"/>
        <v>0</v>
      </c>
      <c r="R654" s="306">
        <f t="shared" ca="1" si="310"/>
        <v>0</v>
      </c>
      <c r="S654" s="307">
        <f t="shared" ca="1" si="311"/>
        <v>5.083000000000002</v>
      </c>
      <c r="T654" s="304">
        <f t="shared" ca="1" si="291"/>
        <v>49.86423000000002</v>
      </c>
      <c r="U654" s="311">
        <f t="shared" ca="1" si="292"/>
        <v>0</v>
      </c>
      <c r="V654" s="306">
        <f t="shared" ca="1" si="293"/>
        <v>1.2263641190822598</v>
      </c>
      <c r="W654" s="304">
        <f t="shared" ca="1" si="294"/>
        <v>43.645630122138336</v>
      </c>
      <c r="Y654" s="314" t="str">
        <f t="shared" ca="1" si="312"/>
        <v/>
      </c>
      <c r="Z654" s="315" t="str">
        <f t="shared" ca="1" si="313"/>
        <v/>
      </c>
      <c r="AA654" s="316" t="str">
        <f t="shared" ca="1" si="314"/>
        <v/>
      </c>
      <c r="AC654" s="310" t="e">
        <f t="shared" ca="1" si="315"/>
        <v>#N/A</v>
      </c>
      <c r="AD654" s="323" t="e">
        <f t="shared" ca="1" si="316"/>
        <v>#N/A</v>
      </c>
      <c r="AE654" s="324" t="e">
        <f t="shared" ca="1" si="295"/>
        <v>#N/A</v>
      </c>
      <c r="AG654" s="306">
        <f t="shared" ca="1" si="317"/>
        <v>1.213810263252018</v>
      </c>
      <c r="AH654" s="304">
        <f t="shared" ca="1" si="318"/>
        <v>-8.5865600558281816</v>
      </c>
    </row>
    <row r="655" spans="1:34" x14ac:dyDescent="0.2">
      <c r="A655" s="347">
        <f t="shared" ca="1" si="296"/>
        <v>1E-4</v>
      </c>
      <c r="B655" s="304">
        <f t="shared" ca="1" si="297"/>
        <v>34.326400000001072</v>
      </c>
      <c r="D655" s="306">
        <f t="shared" ca="1" si="298"/>
        <v>-0.38036149292997179</v>
      </c>
      <c r="E655" s="307">
        <f t="shared" ca="1" si="299"/>
        <v>-1.2318399509602962</v>
      </c>
      <c r="F655" s="304">
        <f t="shared" ca="1" si="300"/>
        <v>1.2892263300467386</v>
      </c>
      <c r="G655" s="306">
        <f t="shared" ca="1" si="301"/>
        <v>4.7690444289054481</v>
      </c>
      <c r="H655" s="307">
        <f t="shared" ca="1" si="302"/>
        <v>-107.5555761747118</v>
      </c>
      <c r="I655" s="304">
        <f t="shared" ca="1" si="303"/>
        <v>107.66125464176565</v>
      </c>
      <c r="J655" s="306">
        <f t="shared" ca="1" si="304"/>
        <v>386.39683720709877</v>
      </c>
      <c r="K655" s="307">
        <f t="shared" ca="1" si="305"/>
        <v>-11.140224826470041</v>
      </c>
      <c r="L655" s="304">
        <f t="shared" ca="1" si="290"/>
        <v>386.55739601362365</v>
      </c>
      <c r="M655" s="306">
        <f t="shared" ca="1" si="306"/>
        <v>-1.5264850705109148</v>
      </c>
      <c r="N655" s="304">
        <f t="shared" ca="1" si="307"/>
        <v>-87.461152030005294</v>
      </c>
      <c r="P655" s="310">
        <f t="shared" ca="1" si="308"/>
        <v>23</v>
      </c>
      <c r="Q655" s="304">
        <f t="shared" ca="1" si="309"/>
        <v>0</v>
      </c>
      <c r="R655" s="306">
        <f t="shared" ca="1" si="310"/>
        <v>0</v>
      </c>
      <c r="S655" s="307">
        <f t="shared" ca="1" si="311"/>
        <v>5.083000000000002</v>
      </c>
      <c r="T655" s="304">
        <f t="shared" ca="1" si="291"/>
        <v>49.86423000000002</v>
      </c>
      <c r="U655" s="311">
        <f t="shared" ca="1" si="292"/>
        <v>0</v>
      </c>
      <c r="V655" s="306">
        <f t="shared" ca="1" si="293"/>
        <v>1.2263654381056168</v>
      </c>
      <c r="W655" s="304">
        <f t="shared" ca="1" si="294"/>
        <v>43.645775478624479</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1.2137818416917714</v>
      </c>
      <c r="AH655" s="304">
        <f t="shared" ca="1" si="318"/>
        <v>-8.5865886527913275</v>
      </c>
    </row>
    <row r="656" spans="1:34" x14ac:dyDescent="0.2">
      <c r="A656" s="347">
        <f t="shared" ca="1" si="296"/>
        <v>1E-4</v>
      </c>
      <c r="B656" s="304">
        <f t="shared" ca="1" si="297"/>
        <v>34.326500000001076</v>
      </c>
      <c r="D656" s="306">
        <f t="shared" ca="1" si="298"/>
        <v>-0.38035929724747575</v>
      </c>
      <c r="E656" s="307">
        <f t="shared" ca="1" si="299"/>
        <v>-1.2318112289111323</v>
      </c>
      <c r="F656" s="304">
        <f t="shared" ca="1" si="300"/>
        <v>1.2891982387027014</v>
      </c>
      <c r="G656" s="306">
        <f t="shared" ca="1" si="301"/>
        <v>4.7690063929757232</v>
      </c>
      <c r="H656" s="307">
        <f t="shared" ca="1" si="302"/>
        <v>-107.55569935583469</v>
      </c>
      <c r="I656" s="304">
        <f t="shared" ca="1" si="303"/>
        <v>107.66137601711647</v>
      </c>
      <c r="J656" s="306">
        <f t="shared" ca="1" si="304"/>
        <v>386.39683720709877</v>
      </c>
      <c r="K656" s="307">
        <f t="shared" ca="1" si="305"/>
        <v>-11.150980390246568</v>
      </c>
      <c r="L656" s="304">
        <f t="shared" ca="1" si="290"/>
        <v>386.55770612848067</v>
      </c>
      <c r="M656" s="306">
        <f t="shared" ca="1" si="306"/>
        <v>-1.5264854741386611</v>
      </c>
      <c r="N656" s="304">
        <f t="shared" ca="1" si="307"/>
        <v>-87.461175156171649</v>
      </c>
      <c r="P656" s="310">
        <f t="shared" ca="1" si="308"/>
        <v>23</v>
      </c>
      <c r="Q656" s="304">
        <f t="shared" ca="1" si="309"/>
        <v>0</v>
      </c>
      <c r="R656" s="306">
        <f t="shared" ca="1" si="310"/>
        <v>0</v>
      </c>
      <c r="S656" s="307">
        <f t="shared" ca="1" si="311"/>
        <v>5.083000000000002</v>
      </c>
      <c r="T656" s="304">
        <f t="shared" ca="1" si="291"/>
        <v>49.86423000000002</v>
      </c>
      <c r="U656" s="311">
        <f t="shared" ca="1" si="292"/>
        <v>0</v>
      </c>
      <c r="V656" s="306">
        <f t="shared" ca="1" si="293"/>
        <v>1.2263667571319044</v>
      </c>
      <c r="W656" s="304">
        <f t="shared" ca="1" si="294"/>
        <v>43.645920833233184</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1.2137534204975076</v>
      </c>
      <c r="AH656" s="304">
        <f t="shared" ca="1" si="318"/>
        <v>-8.5866172493850996</v>
      </c>
    </row>
    <row r="657" spans="1:34" x14ac:dyDescent="0.2">
      <c r="A657" s="347">
        <f t="shared" ca="1" si="296"/>
        <v>1E-4</v>
      </c>
      <c r="B657" s="304">
        <f t="shared" ca="1" si="297"/>
        <v>34.326600000001079</v>
      </c>
      <c r="D657" s="306">
        <f t="shared" ca="1" si="298"/>
        <v>-0.3803571015609149</v>
      </c>
      <c r="E657" s="307">
        <f t="shared" ca="1" si="299"/>
        <v>-1.2317825072329089</v>
      </c>
      <c r="F657" s="304">
        <f t="shared" ca="1" si="300"/>
        <v>1.2891701477434279</v>
      </c>
      <c r="G657" s="306">
        <f t="shared" ca="1" si="301"/>
        <v>4.7689683572655674</v>
      </c>
      <c r="H657" s="307">
        <f t="shared" ca="1" si="302"/>
        <v>-107.55582253408541</v>
      </c>
      <c r="I657" s="304">
        <f t="shared" ca="1" si="303"/>
        <v>107.66149738962521</v>
      </c>
      <c r="J657" s="306">
        <f t="shared" ca="1" si="304"/>
        <v>386.39683720709877</v>
      </c>
      <c r="K657" s="307">
        <f t="shared" ca="1" si="305"/>
        <v>-11.161735966341064</v>
      </c>
      <c r="L657" s="304">
        <f t="shared" ca="1" si="290"/>
        <v>386.5580165427067</v>
      </c>
      <c r="M657" s="306">
        <f t="shared" ca="1" si="306"/>
        <v>-1.5264858777622781</v>
      </c>
      <c r="N657" s="304">
        <f t="shared" ca="1" si="307"/>
        <v>-87.461198282101421</v>
      </c>
      <c r="P657" s="310">
        <f t="shared" ca="1" si="308"/>
        <v>23</v>
      </c>
      <c r="Q657" s="304">
        <f t="shared" ca="1" si="309"/>
        <v>0</v>
      </c>
      <c r="R657" s="306">
        <f t="shared" ca="1" si="310"/>
        <v>0</v>
      </c>
      <c r="S657" s="307">
        <f t="shared" ca="1" si="311"/>
        <v>5.083000000000002</v>
      </c>
      <c r="T657" s="304">
        <f t="shared" ca="1" si="291"/>
        <v>49.86423000000002</v>
      </c>
      <c r="U657" s="311">
        <f t="shared" ca="1" si="292"/>
        <v>0</v>
      </c>
      <c r="V657" s="306">
        <f t="shared" ca="1" si="293"/>
        <v>1.2263680761611213</v>
      </c>
      <c r="W657" s="304">
        <f t="shared" ca="1" si="294"/>
        <v>43.646066185964436</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1.2137249996692088</v>
      </c>
      <c r="AH657" s="304">
        <f t="shared" ca="1" si="318"/>
        <v>-8.5866458456095156</v>
      </c>
    </row>
    <row r="658" spans="1:34" x14ac:dyDescent="0.2">
      <c r="A658" s="347">
        <f t="shared" ca="1" si="296"/>
        <v>1E-4</v>
      </c>
      <c r="B658" s="304">
        <f t="shared" ca="1" si="297"/>
        <v>34.326700000001082</v>
      </c>
      <c r="D658" s="306">
        <f t="shared" ca="1" si="298"/>
        <v>-0.38035490587029186</v>
      </c>
      <c r="E658" s="307">
        <f t="shared" ca="1" si="299"/>
        <v>-1.231753785925628</v>
      </c>
      <c r="F658" s="304">
        <f t="shared" ca="1" si="300"/>
        <v>1.2891420571689205</v>
      </c>
      <c r="G658" s="306">
        <f t="shared" ca="1" si="301"/>
        <v>4.7689303217749801</v>
      </c>
      <c r="H658" s="307">
        <f t="shared" ca="1" si="302"/>
        <v>-107.555945709464</v>
      </c>
      <c r="I658" s="304">
        <f t="shared" ca="1" si="303"/>
        <v>107.6616187592919</v>
      </c>
      <c r="J658" s="306">
        <f t="shared" ca="1" si="304"/>
        <v>386.39683720709877</v>
      </c>
      <c r="K658" s="307">
        <f t="shared" ca="1" si="305"/>
        <v>-11.172491554753242</v>
      </c>
      <c r="L658" s="304">
        <f t="shared" ca="1" si="290"/>
        <v>386.55832725630194</v>
      </c>
      <c r="M658" s="306">
        <f t="shared" ca="1" si="306"/>
        <v>-1.5264862813817659</v>
      </c>
      <c r="N658" s="304">
        <f t="shared" ca="1" si="307"/>
        <v>-87.461221407794596</v>
      </c>
      <c r="P658" s="310">
        <f t="shared" ca="1" si="308"/>
        <v>23</v>
      </c>
      <c r="Q658" s="304">
        <f t="shared" ca="1" si="309"/>
        <v>0</v>
      </c>
      <c r="R658" s="306">
        <f t="shared" ca="1" si="310"/>
        <v>0</v>
      </c>
      <c r="S658" s="307">
        <f t="shared" ca="1" si="311"/>
        <v>5.083000000000002</v>
      </c>
      <c r="T658" s="304">
        <f t="shared" ca="1" si="291"/>
        <v>49.86423000000002</v>
      </c>
      <c r="U658" s="311">
        <f t="shared" ca="1" si="292"/>
        <v>0</v>
      </c>
      <c r="V658" s="306">
        <f t="shared" ca="1" si="293"/>
        <v>1.2263693951932688</v>
      </c>
      <c r="W658" s="304">
        <f t="shared" ca="1" si="294"/>
        <v>43.646211536818271</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1.2136965792068786</v>
      </c>
      <c r="AH658" s="304">
        <f t="shared" ca="1" si="318"/>
        <v>-8.5866744414645719</v>
      </c>
    </row>
    <row r="659" spans="1:34" x14ac:dyDescent="0.2">
      <c r="A659" s="347">
        <f t="shared" ca="1" si="296"/>
        <v>1E-4</v>
      </c>
      <c r="B659" s="304">
        <f t="shared" ca="1" si="297"/>
        <v>34.326800000001086</v>
      </c>
      <c r="D659" s="306">
        <f t="shared" ca="1" si="298"/>
        <v>-0.3803527101756059</v>
      </c>
      <c r="E659" s="307">
        <f t="shared" ca="1" si="299"/>
        <v>-1.2317250649892824</v>
      </c>
      <c r="F659" s="304">
        <f t="shared" ca="1" si="300"/>
        <v>1.2891139669791729</v>
      </c>
      <c r="G659" s="306">
        <f t="shared" ca="1" si="301"/>
        <v>4.7688922865039629</v>
      </c>
      <c r="H659" s="307">
        <f t="shared" ca="1" si="302"/>
        <v>-107.5560688819705</v>
      </c>
      <c r="I659" s="304">
        <f t="shared" ca="1" si="303"/>
        <v>107.66174012611657</v>
      </c>
      <c r="J659" s="306">
        <f t="shared" ca="1" si="304"/>
        <v>386.39683720709877</v>
      </c>
      <c r="K659" s="307">
        <f t="shared" ca="1" si="305"/>
        <v>-11.183247155482814</v>
      </c>
      <c r="L659" s="304">
        <f t="shared" ca="1" si="290"/>
        <v>386.55863826926674</v>
      </c>
      <c r="M659" s="306">
        <f t="shared" ca="1" si="306"/>
        <v>-1.5264866849971246</v>
      </c>
      <c r="N659" s="304">
        <f t="shared" ca="1" si="307"/>
        <v>-87.461244533251204</v>
      </c>
      <c r="P659" s="310">
        <f t="shared" ca="1" si="308"/>
        <v>23</v>
      </c>
      <c r="Q659" s="304">
        <f t="shared" ca="1" si="309"/>
        <v>0</v>
      </c>
      <c r="R659" s="306">
        <f t="shared" ca="1" si="310"/>
        <v>0</v>
      </c>
      <c r="S659" s="307">
        <f t="shared" ca="1" si="311"/>
        <v>5.083000000000002</v>
      </c>
      <c r="T659" s="304">
        <f t="shared" ca="1" si="291"/>
        <v>49.86423000000002</v>
      </c>
      <c r="U659" s="311">
        <f t="shared" ca="1" si="292"/>
        <v>0</v>
      </c>
      <c r="V659" s="306">
        <f t="shared" ca="1" si="293"/>
        <v>1.2263707142283466</v>
      </c>
      <c r="W659" s="304">
        <f t="shared" ca="1" si="294"/>
        <v>43.646356885794688</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1.2136681591105098</v>
      </c>
      <c r="AH659" s="304">
        <f t="shared" ca="1" si="318"/>
        <v>-8.5867030369502757</v>
      </c>
    </row>
    <row r="660" spans="1:34" x14ac:dyDescent="0.2">
      <c r="A660" s="347">
        <f t="shared" ca="1" si="296"/>
        <v>1E-4</v>
      </c>
      <c r="B660" s="304">
        <f t="shared" ca="1" si="297"/>
        <v>34.326900000001089</v>
      </c>
      <c r="D660" s="306">
        <f t="shared" ca="1" si="298"/>
        <v>-0.3803505144768578</v>
      </c>
      <c r="E660" s="307">
        <f t="shared" ca="1" si="299"/>
        <v>-1.2316963444238684</v>
      </c>
      <c r="F660" s="304">
        <f t="shared" ca="1" si="300"/>
        <v>1.2890858771741824</v>
      </c>
      <c r="G660" s="306">
        <f t="shared" ca="1" si="301"/>
        <v>4.768854251452515</v>
      </c>
      <c r="H660" s="307">
        <f t="shared" ca="1" si="302"/>
        <v>-107.55619205160495</v>
      </c>
      <c r="I660" s="304">
        <f t="shared" ca="1" si="303"/>
        <v>107.6618614900993</v>
      </c>
      <c r="J660" s="306">
        <f t="shared" ca="1" si="304"/>
        <v>386.39683720709877</v>
      </c>
      <c r="K660" s="307">
        <f t="shared" ca="1" si="305"/>
        <v>-11.194002768529492</v>
      </c>
      <c r="L660" s="304">
        <f t="shared" ca="1" si="290"/>
        <v>386.55894958160138</v>
      </c>
      <c r="M660" s="306">
        <f t="shared" ca="1" si="306"/>
        <v>-1.5264870886083544</v>
      </c>
      <c r="N660" s="304">
        <f t="shared" ca="1" si="307"/>
        <v>-87.461267658471229</v>
      </c>
      <c r="P660" s="310">
        <f t="shared" ca="1" si="308"/>
        <v>23</v>
      </c>
      <c r="Q660" s="304">
        <f t="shared" ca="1" si="309"/>
        <v>0</v>
      </c>
      <c r="R660" s="306">
        <f t="shared" ca="1" si="310"/>
        <v>0</v>
      </c>
      <c r="S660" s="307">
        <f t="shared" ca="1" si="311"/>
        <v>5.083000000000002</v>
      </c>
      <c r="T660" s="304">
        <f t="shared" ca="1" si="291"/>
        <v>49.86423000000002</v>
      </c>
      <c r="U660" s="311">
        <f t="shared" ca="1" si="292"/>
        <v>0</v>
      </c>
      <c r="V660" s="306">
        <f t="shared" ca="1" si="293"/>
        <v>1.2263720332663541</v>
      </c>
      <c r="W660" s="304">
        <f t="shared" ca="1" si="294"/>
        <v>43.646502232893731</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1.2136397393801026</v>
      </c>
      <c r="AH660" s="304">
        <f t="shared" ca="1" si="318"/>
        <v>-8.5867316320666287</v>
      </c>
    </row>
    <row r="661" spans="1:34" x14ac:dyDescent="0.2">
      <c r="A661" s="347">
        <f t="shared" ca="1" si="296"/>
        <v>1E-4</v>
      </c>
      <c r="B661" s="304">
        <f t="shared" ca="1" si="297"/>
        <v>34.327000000001092</v>
      </c>
      <c r="D661" s="306">
        <f t="shared" ca="1" si="298"/>
        <v>-0.38034831877404668</v>
      </c>
      <c r="E661" s="307">
        <f t="shared" ca="1" si="299"/>
        <v>-1.2316676242293845</v>
      </c>
      <c r="F661" s="304">
        <f t="shared" ca="1" si="300"/>
        <v>1.2890577877539471</v>
      </c>
      <c r="G661" s="306">
        <f t="shared" ca="1" si="301"/>
        <v>4.7688162166206371</v>
      </c>
      <c r="H661" s="307">
        <f t="shared" ca="1" si="302"/>
        <v>-107.55631521836737</v>
      </c>
      <c r="I661" s="304">
        <f t="shared" ca="1" si="303"/>
        <v>107.66198285124007</v>
      </c>
      <c r="J661" s="306">
        <f t="shared" ca="1" si="304"/>
        <v>386.39683720709877</v>
      </c>
      <c r="K661" s="307">
        <f t="shared" ca="1" si="305"/>
        <v>-11.204758393892991</v>
      </c>
      <c r="L661" s="304">
        <f t="shared" ca="1" si="290"/>
        <v>386.55926119330616</v>
      </c>
      <c r="M661" s="306">
        <f t="shared" ca="1" si="306"/>
        <v>-1.526487492215455</v>
      </c>
      <c r="N661" s="304">
        <f t="shared" ca="1" si="307"/>
        <v>-87.461290783454672</v>
      </c>
      <c r="P661" s="310">
        <f t="shared" ca="1" si="308"/>
        <v>23</v>
      </c>
      <c r="Q661" s="304">
        <f t="shared" ca="1" si="309"/>
        <v>0</v>
      </c>
      <c r="R661" s="306">
        <f t="shared" ca="1" si="310"/>
        <v>0</v>
      </c>
      <c r="S661" s="307">
        <f t="shared" ca="1" si="311"/>
        <v>5.083000000000002</v>
      </c>
      <c r="T661" s="304">
        <f t="shared" ca="1" si="291"/>
        <v>49.86423000000002</v>
      </c>
      <c r="U661" s="311">
        <f t="shared" ca="1" si="292"/>
        <v>0</v>
      </c>
      <c r="V661" s="306">
        <f t="shared" ca="1" si="293"/>
        <v>1.2263733523072917</v>
      </c>
      <c r="W661" s="304">
        <f t="shared" ca="1" si="294"/>
        <v>43.646647578115349</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1.2136113200156498</v>
      </c>
      <c r="AH661" s="304">
        <f t="shared" ca="1" si="318"/>
        <v>-8.5867602268136363</v>
      </c>
    </row>
    <row r="662" spans="1:34" x14ac:dyDescent="0.2">
      <c r="A662" s="347">
        <f t="shared" ca="1" si="296"/>
        <v>1E-4</v>
      </c>
      <c r="B662" s="304">
        <f t="shared" ca="1" si="297"/>
        <v>34.327100000001096</v>
      </c>
      <c r="D662" s="306">
        <f t="shared" ca="1" si="298"/>
        <v>-0.38034612306717497</v>
      </c>
      <c r="E662" s="307">
        <f t="shared" ca="1" si="299"/>
        <v>-1.2316389044058376</v>
      </c>
      <c r="F662" s="304">
        <f t="shared" ca="1" si="300"/>
        <v>1.2890296987184751</v>
      </c>
      <c r="G662" s="306">
        <f t="shared" ca="1" si="301"/>
        <v>4.7687781820083304</v>
      </c>
      <c r="H662" s="307">
        <f t="shared" ca="1" si="302"/>
        <v>-107.55643838225781</v>
      </c>
      <c r="I662" s="304">
        <f t="shared" ca="1" si="303"/>
        <v>107.66210420953892</v>
      </c>
      <c r="J662" s="306">
        <f t="shared" ca="1" si="304"/>
        <v>386.39683720709877</v>
      </c>
      <c r="K662" s="307">
        <f t="shared" ca="1" si="305"/>
        <v>-11.215514031573022</v>
      </c>
      <c r="L662" s="304">
        <f t="shared" ca="1" si="290"/>
        <v>386.5595731043814</v>
      </c>
      <c r="M662" s="306">
        <f t="shared" ca="1" si="306"/>
        <v>-1.5264878958184267</v>
      </c>
      <c r="N662" s="304">
        <f t="shared" ca="1" si="307"/>
        <v>-87.461313908201561</v>
      </c>
      <c r="P662" s="310">
        <f t="shared" ca="1" si="308"/>
        <v>23</v>
      </c>
      <c r="Q662" s="304">
        <f t="shared" ca="1" si="309"/>
        <v>0</v>
      </c>
      <c r="R662" s="306">
        <f t="shared" ca="1" si="310"/>
        <v>0</v>
      </c>
      <c r="S662" s="307">
        <f t="shared" ca="1" si="311"/>
        <v>5.083000000000002</v>
      </c>
      <c r="T662" s="304">
        <f t="shared" ca="1" si="291"/>
        <v>49.86423000000002</v>
      </c>
      <c r="U662" s="311">
        <f t="shared" ca="1" si="292"/>
        <v>0</v>
      </c>
      <c r="V662" s="306">
        <f t="shared" ca="1" si="293"/>
        <v>1.2263746713511592</v>
      </c>
      <c r="W662" s="304">
        <f t="shared" ca="1" si="294"/>
        <v>43.6467929214596</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1.2135829010171584</v>
      </c>
      <c r="AH662" s="304">
        <f t="shared" ca="1" si="318"/>
        <v>-8.5867888211912913</v>
      </c>
    </row>
    <row r="663" spans="1:34" x14ac:dyDescent="0.2">
      <c r="A663" s="347">
        <f t="shared" ca="1" si="296"/>
        <v>1E-4</v>
      </c>
      <c r="B663" s="304">
        <f t="shared" ca="1" si="297"/>
        <v>34.327200000001099</v>
      </c>
      <c r="D663" s="306">
        <f t="shared" ca="1" si="298"/>
        <v>-0.38034392735624206</v>
      </c>
      <c r="E663" s="307">
        <f t="shared" ca="1" si="299"/>
        <v>-1.2316101849532153</v>
      </c>
      <c r="F663" s="304">
        <f t="shared" ca="1" si="300"/>
        <v>1.2890016100677546</v>
      </c>
      <c r="G663" s="306">
        <f t="shared" ca="1" si="301"/>
        <v>4.7687401476155946</v>
      </c>
      <c r="H663" s="307">
        <f t="shared" ca="1" si="302"/>
        <v>-107.5565615432763</v>
      </c>
      <c r="I663" s="304">
        <f t="shared" ca="1" si="303"/>
        <v>107.66222556499594</v>
      </c>
      <c r="J663" s="306">
        <f t="shared" ca="1" si="304"/>
        <v>386.39683720709877</v>
      </c>
      <c r="K663" s="307">
        <f t="shared" ca="1" si="305"/>
        <v>-11.226269681569299</v>
      </c>
      <c r="L663" s="304">
        <f t="shared" ca="1" si="290"/>
        <v>386.5598853148274</v>
      </c>
      <c r="M663" s="306">
        <f t="shared" ca="1" si="306"/>
        <v>-1.5264882994172695</v>
      </c>
      <c r="N663" s="304">
        <f t="shared" ca="1" si="307"/>
        <v>-87.461337032711867</v>
      </c>
      <c r="P663" s="310">
        <f t="shared" ca="1" si="308"/>
        <v>23</v>
      </c>
      <c r="Q663" s="304">
        <f t="shared" ca="1" si="309"/>
        <v>0</v>
      </c>
      <c r="R663" s="306">
        <f t="shared" ca="1" si="310"/>
        <v>0</v>
      </c>
      <c r="S663" s="307">
        <f t="shared" ca="1" si="311"/>
        <v>5.083000000000002</v>
      </c>
      <c r="T663" s="304">
        <f t="shared" ca="1" si="291"/>
        <v>49.86423000000002</v>
      </c>
      <c r="U663" s="311">
        <f t="shared" ca="1" si="292"/>
        <v>0</v>
      </c>
      <c r="V663" s="306">
        <f t="shared" ca="1" si="293"/>
        <v>1.2263759903979568</v>
      </c>
      <c r="W663" s="304">
        <f t="shared" ca="1" si="294"/>
        <v>43.646938262926511</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1.2135544823846178</v>
      </c>
      <c r="AH663" s="304">
        <f t="shared" ca="1" si="318"/>
        <v>-8.5868174151996026</v>
      </c>
    </row>
    <row r="664" spans="1:34" x14ac:dyDescent="0.2">
      <c r="A664" s="347">
        <f t="shared" ca="1" si="296"/>
        <v>1E-4</v>
      </c>
      <c r="B664" s="304">
        <f t="shared" ca="1" si="297"/>
        <v>34.327300000001102</v>
      </c>
      <c r="D664" s="306">
        <f t="shared" ca="1" si="298"/>
        <v>-0.3803417316412489</v>
      </c>
      <c r="E664" s="307">
        <f t="shared" ca="1" si="299"/>
        <v>-1.2315814658715123</v>
      </c>
      <c r="F664" s="304">
        <f t="shared" ca="1" si="300"/>
        <v>1.288973521801781</v>
      </c>
      <c r="G664" s="306">
        <f t="shared" ca="1" si="301"/>
        <v>4.7687021134424308</v>
      </c>
      <c r="H664" s="307">
        <f t="shared" ca="1" si="302"/>
        <v>-107.5566847014229</v>
      </c>
      <c r="I664" s="304">
        <f t="shared" ca="1" si="303"/>
        <v>107.66234691761112</v>
      </c>
      <c r="J664" s="306">
        <f t="shared" ca="1" si="304"/>
        <v>386.39683720709877</v>
      </c>
      <c r="K664" s="307">
        <f t="shared" ca="1" si="305"/>
        <v>-11.237025343881534</v>
      </c>
      <c r="L664" s="304">
        <f t="shared" ca="1" si="290"/>
        <v>386.56019782464443</v>
      </c>
      <c r="M664" s="306">
        <f t="shared" ca="1" si="306"/>
        <v>-1.5264887030119836</v>
      </c>
      <c r="N664" s="304">
        <f t="shared" ca="1" si="307"/>
        <v>-87.46136015698562</v>
      </c>
      <c r="P664" s="310">
        <f t="shared" ca="1" si="308"/>
        <v>23</v>
      </c>
      <c r="Q664" s="304">
        <f t="shared" ca="1" si="309"/>
        <v>0</v>
      </c>
      <c r="R664" s="306">
        <f t="shared" ca="1" si="310"/>
        <v>0</v>
      </c>
      <c r="S664" s="307">
        <f t="shared" ca="1" si="311"/>
        <v>5.083000000000002</v>
      </c>
      <c r="T664" s="304">
        <f t="shared" ca="1" si="291"/>
        <v>49.86423000000002</v>
      </c>
      <c r="U664" s="311">
        <f t="shared" ca="1" si="292"/>
        <v>0</v>
      </c>
      <c r="V664" s="306">
        <f t="shared" ca="1" si="293"/>
        <v>1.2263773094476842</v>
      </c>
      <c r="W664" s="304">
        <f t="shared" ca="1" si="294"/>
        <v>43.647083602516062</v>
      </c>
      <c r="Y664" s="314" t="str">
        <f t="shared" ca="1" si="312"/>
        <v/>
      </c>
      <c r="Z664" s="315" t="str">
        <f t="shared" ca="1" si="313"/>
        <v/>
      </c>
      <c r="AA664" s="316" t="str">
        <f t="shared" ca="1" si="314"/>
        <v/>
      </c>
      <c r="AC664" s="310" t="e">
        <f t="shared" ca="1" si="315"/>
        <v>#N/A</v>
      </c>
      <c r="AD664" s="323" t="e">
        <f t="shared" ca="1" si="316"/>
        <v>#N/A</v>
      </c>
      <c r="AE664" s="324" t="e">
        <f t="shared" ca="1" si="295"/>
        <v>#N/A</v>
      </c>
      <c r="AG664" s="306">
        <f t="shared" ca="1" si="317"/>
        <v>1.2135260641180245</v>
      </c>
      <c r="AH664" s="304">
        <f t="shared" ca="1" si="318"/>
        <v>-8.5868460088385792</v>
      </c>
    </row>
    <row r="665" spans="1:34" x14ac:dyDescent="0.2">
      <c r="A665" s="347">
        <f t="shared" ca="1" si="296"/>
        <v>1E-4</v>
      </c>
      <c r="B665" s="304">
        <f t="shared" ca="1" si="297"/>
        <v>34.327400000001106</v>
      </c>
      <c r="D665" s="306">
        <f t="shared" ca="1" si="298"/>
        <v>-0.38033953592219427</v>
      </c>
      <c r="E665" s="307">
        <f t="shared" ca="1" si="299"/>
        <v>-1.2315527471607339</v>
      </c>
      <c r="F665" s="304">
        <f t="shared" ca="1" si="300"/>
        <v>1.2889454339205599</v>
      </c>
      <c r="G665" s="306">
        <f t="shared" ca="1" si="301"/>
        <v>4.7686640794888389</v>
      </c>
      <c r="H665" s="307">
        <f t="shared" ca="1" si="302"/>
        <v>-107.55680785669762</v>
      </c>
      <c r="I665" s="304">
        <f t="shared" ca="1" si="303"/>
        <v>107.66246826738451</v>
      </c>
      <c r="J665" s="306">
        <f t="shared" ca="1" si="304"/>
        <v>386.39683720709877</v>
      </c>
      <c r="K665" s="307">
        <f t="shared" ca="1" si="305"/>
        <v>-11.247781018509439</v>
      </c>
      <c r="L665" s="304">
        <f t="shared" ca="1" si="290"/>
        <v>386.56051063383273</v>
      </c>
      <c r="M665" s="306">
        <f t="shared" ca="1" si="306"/>
        <v>-1.5264891066025688</v>
      </c>
      <c r="N665" s="304">
        <f t="shared" ca="1" si="307"/>
        <v>-87.46138328102279</v>
      </c>
      <c r="P665" s="310">
        <f t="shared" ca="1" si="308"/>
        <v>23</v>
      </c>
      <c r="Q665" s="304">
        <f t="shared" ca="1" si="309"/>
        <v>0</v>
      </c>
      <c r="R665" s="306">
        <f t="shared" ca="1" si="310"/>
        <v>0</v>
      </c>
      <c r="S665" s="307">
        <f t="shared" ca="1" si="311"/>
        <v>5.083000000000002</v>
      </c>
      <c r="T665" s="304">
        <f t="shared" ca="1" si="291"/>
        <v>49.86423000000002</v>
      </c>
      <c r="U665" s="311">
        <f t="shared" ca="1" si="292"/>
        <v>0</v>
      </c>
      <c r="V665" s="306">
        <f t="shared" ca="1" si="293"/>
        <v>1.2263786285003413</v>
      </c>
      <c r="W665" s="304">
        <f t="shared" ca="1" si="294"/>
        <v>43.647228940228302</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1.2134976462173821</v>
      </c>
      <c r="AH665" s="304">
        <f t="shared" ca="1" si="318"/>
        <v>-8.5868746021082121</v>
      </c>
    </row>
    <row r="666" spans="1:34" x14ac:dyDescent="0.2">
      <c r="A666" s="347">
        <f t="shared" ca="1" si="296"/>
        <v>1E-4</v>
      </c>
      <c r="B666" s="304">
        <f t="shared" ca="1" si="297"/>
        <v>34.327500000001109</v>
      </c>
      <c r="D666" s="306">
        <f t="shared" ca="1" si="298"/>
        <v>-0.38033734019908133</v>
      </c>
      <c r="E666" s="307">
        <f t="shared" ca="1" si="299"/>
        <v>-1.2315240288208695</v>
      </c>
      <c r="F666" s="304">
        <f t="shared" ca="1" si="300"/>
        <v>1.2889173464240824</v>
      </c>
      <c r="G666" s="306">
        <f t="shared" ca="1" si="301"/>
        <v>4.7686260457548189</v>
      </c>
      <c r="H666" s="307">
        <f t="shared" ca="1" si="302"/>
        <v>-107.5569310091005</v>
      </c>
      <c r="I666" s="304">
        <f t="shared" ca="1" si="303"/>
        <v>107.66258961431615</v>
      </c>
      <c r="J666" s="306">
        <f t="shared" ca="1" si="304"/>
        <v>386.39683720709877</v>
      </c>
      <c r="K666" s="307">
        <f t="shared" ca="1" si="305"/>
        <v>-11.258536705452729</v>
      </c>
      <c r="L666" s="304">
        <f t="shared" ca="1" si="290"/>
        <v>386.5608237423927</v>
      </c>
      <c r="M666" s="306">
        <f t="shared" ca="1" si="306"/>
        <v>-1.5264895101890252</v>
      </c>
      <c r="N666" s="304">
        <f t="shared" ca="1" si="307"/>
        <v>-87.461406404823421</v>
      </c>
      <c r="P666" s="310">
        <f t="shared" ca="1" si="308"/>
        <v>23</v>
      </c>
      <c r="Q666" s="304">
        <f t="shared" ca="1" si="309"/>
        <v>0</v>
      </c>
      <c r="R666" s="306">
        <f t="shared" ca="1" si="310"/>
        <v>0</v>
      </c>
      <c r="S666" s="307">
        <f t="shared" ca="1" si="311"/>
        <v>5.083000000000002</v>
      </c>
      <c r="T666" s="304">
        <f t="shared" ca="1" si="291"/>
        <v>49.86423000000002</v>
      </c>
      <c r="U666" s="311">
        <f t="shared" ca="1" si="292"/>
        <v>0</v>
      </c>
      <c r="V666" s="306">
        <f t="shared" ca="1" si="293"/>
        <v>1.2263799475559285</v>
      </c>
      <c r="W666" s="304">
        <f t="shared" ca="1" si="294"/>
        <v>43.647374276063218</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1.2134692286826798</v>
      </c>
      <c r="AH666" s="304">
        <f t="shared" ca="1" si="318"/>
        <v>-8.5869031950085155</v>
      </c>
    </row>
    <row r="667" spans="1:34" x14ac:dyDescent="0.2">
      <c r="A667" s="347">
        <f t="shared" ca="1" si="296"/>
        <v>1E-4</v>
      </c>
      <c r="B667" s="304">
        <f t="shared" ca="1" si="297"/>
        <v>34.327600000001112</v>
      </c>
      <c r="D667" s="306">
        <f t="shared" ca="1" si="298"/>
        <v>-0.3803351444719088</v>
      </c>
      <c r="E667" s="307">
        <f t="shared" ca="1" si="299"/>
        <v>-1.2314953108519209</v>
      </c>
      <c r="F667" s="304">
        <f t="shared" ca="1" si="300"/>
        <v>1.2888892593123495</v>
      </c>
      <c r="G667" s="306">
        <f t="shared" ca="1" si="301"/>
        <v>4.7685880122403717</v>
      </c>
      <c r="H667" s="307">
        <f t="shared" ca="1" si="302"/>
        <v>-107.55705415863159</v>
      </c>
      <c r="I667" s="304">
        <f t="shared" ca="1" si="303"/>
        <v>107.66271095840607</v>
      </c>
      <c r="J667" s="306">
        <f t="shared" ca="1" si="304"/>
        <v>386.39683720709877</v>
      </c>
      <c r="K667" s="307">
        <f t="shared" ca="1" si="305"/>
        <v>-11.269292404711114</v>
      </c>
      <c r="L667" s="304">
        <f t="shared" ca="1" si="290"/>
        <v>386.56113715032461</v>
      </c>
      <c r="M667" s="306">
        <f t="shared" ca="1" si="306"/>
        <v>-1.526489913771353</v>
      </c>
      <c r="N667" s="304">
        <f t="shared" ca="1" si="307"/>
        <v>-87.461429528387484</v>
      </c>
      <c r="P667" s="310">
        <f t="shared" ca="1" si="308"/>
        <v>23</v>
      </c>
      <c r="Q667" s="304">
        <f t="shared" ca="1" si="309"/>
        <v>0</v>
      </c>
      <c r="R667" s="306">
        <f t="shared" ca="1" si="310"/>
        <v>0</v>
      </c>
      <c r="S667" s="307">
        <f t="shared" ca="1" si="311"/>
        <v>5.083000000000002</v>
      </c>
      <c r="T667" s="304">
        <f t="shared" ca="1" si="291"/>
        <v>49.86423000000002</v>
      </c>
      <c r="U667" s="311">
        <f t="shared" ca="1" si="292"/>
        <v>0</v>
      </c>
      <c r="V667" s="306">
        <f t="shared" ca="1" si="293"/>
        <v>1.2263812666144456</v>
      </c>
      <c r="W667" s="304">
        <f t="shared" ca="1" si="294"/>
        <v>43.647519610020844</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1.213440811513923</v>
      </c>
      <c r="AH667" s="304">
        <f t="shared" ca="1" si="318"/>
        <v>-8.5869317875394842</v>
      </c>
    </row>
    <row r="668" spans="1:34" x14ac:dyDescent="0.2">
      <c r="A668" s="347">
        <f t="shared" ca="1" si="296"/>
        <v>1E-4</v>
      </c>
      <c r="B668" s="304">
        <f t="shared" ca="1" si="297"/>
        <v>34.327700000001116</v>
      </c>
      <c r="D668" s="306">
        <f t="shared" ca="1" si="298"/>
        <v>-0.38033294874067791</v>
      </c>
      <c r="E668" s="307">
        <f t="shared" ca="1" si="299"/>
        <v>-1.2314665932538844</v>
      </c>
      <c r="F668" s="304">
        <f t="shared" ca="1" si="300"/>
        <v>1.2888611725853591</v>
      </c>
      <c r="G668" s="306">
        <f t="shared" ca="1" si="301"/>
        <v>4.7685499789454973</v>
      </c>
      <c r="H668" s="307">
        <f t="shared" ca="1" si="302"/>
        <v>-107.55717730529091</v>
      </c>
      <c r="I668" s="304">
        <f t="shared" ca="1" si="303"/>
        <v>107.66283229965431</v>
      </c>
      <c r="J668" s="306">
        <f t="shared" ca="1" si="304"/>
        <v>386.39683720709877</v>
      </c>
      <c r="K668" s="307">
        <f t="shared" ca="1" si="305"/>
        <v>-11.280048116284311</v>
      </c>
      <c r="L668" s="304">
        <f t="shared" ca="1" si="290"/>
        <v>386.56145085762864</v>
      </c>
      <c r="M668" s="306">
        <f t="shared" ca="1" si="306"/>
        <v>-1.5264903173495523</v>
      </c>
      <c r="N668" s="304">
        <f t="shared" ca="1" si="307"/>
        <v>-87.461452651715007</v>
      </c>
      <c r="P668" s="310">
        <f t="shared" ca="1" si="308"/>
        <v>23</v>
      </c>
      <c r="Q668" s="304">
        <f t="shared" ca="1" si="309"/>
        <v>0</v>
      </c>
      <c r="R668" s="306">
        <f t="shared" ca="1" si="310"/>
        <v>0</v>
      </c>
      <c r="S668" s="307">
        <f t="shared" ca="1" si="311"/>
        <v>5.083000000000002</v>
      </c>
      <c r="T668" s="304">
        <f t="shared" ca="1" si="291"/>
        <v>49.86423000000002</v>
      </c>
      <c r="U668" s="311">
        <f t="shared" ca="1" si="292"/>
        <v>0</v>
      </c>
      <c r="V668" s="306">
        <f t="shared" ca="1" si="293"/>
        <v>1.2263825856758925</v>
      </c>
      <c r="W668" s="304">
        <f t="shared" ca="1" si="294"/>
        <v>43.647664942101194</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1.2134123947111011</v>
      </c>
      <c r="AH668" s="304">
        <f t="shared" ca="1" si="318"/>
        <v>-8.5869603797011269</v>
      </c>
    </row>
    <row r="669" spans="1:34" x14ac:dyDescent="0.2">
      <c r="A669" s="347">
        <f t="shared" ca="1" si="296"/>
        <v>1E-4</v>
      </c>
      <c r="B669" s="304">
        <f t="shared" ca="1" si="297"/>
        <v>34.327800000001119</v>
      </c>
      <c r="D669" s="306">
        <f t="shared" ca="1" si="298"/>
        <v>-0.38033075300538743</v>
      </c>
      <c r="E669" s="307">
        <f t="shared" ca="1" si="299"/>
        <v>-1.231437876026753</v>
      </c>
      <c r="F669" s="304">
        <f t="shared" ca="1" si="300"/>
        <v>1.2888330862431046</v>
      </c>
      <c r="G669" s="306">
        <f t="shared" ca="1" si="301"/>
        <v>4.7685119458701966</v>
      </c>
      <c r="H669" s="307">
        <f t="shared" ca="1" si="302"/>
        <v>-107.55730044907851</v>
      </c>
      <c r="I669" s="304">
        <f t="shared" ca="1" si="303"/>
        <v>107.6629536380609</v>
      </c>
      <c r="J669" s="306">
        <f t="shared" ca="1" si="304"/>
        <v>386.39683720709877</v>
      </c>
      <c r="K669" s="307">
        <f t="shared" ca="1" si="305"/>
        <v>-11.29080384017203</v>
      </c>
      <c r="L669" s="304">
        <f t="shared" ca="1" si="290"/>
        <v>386.56176486430525</v>
      </c>
      <c r="M669" s="306">
        <f t="shared" ca="1" si="306"/>
        <v>-1.5264907209236229</v>
      </c>
      <c r="N669" s="304">
        <f t="shared" ca="1" si="307"/>
        <v>-87.461475774805976</v>
      </c>
      <c r="P669" s="310">
        <f t="shared" ca="1" si="308"/>
        <v>23</v>
      </c>
      <c r="Q669" s="304">
        <f t="shared" ca="1" si="309"/>
        <v>0</v>
      </c>
      <c r="R669" s="306">
        <f t="shared" ca="1" si="310"/>
        <v>0</v>
      </c>
      <c r="S669" s="307">
        <f t="shared" ca="1" si="311"/>
        <v>5.083000000000002</v>
      </c>
      <c r="T669" s="304">
        <f t="shared" ca="1" si="291"/>
        <v>49.86423000000002</v>
      </c>
      <c r="U669" s="311">
        <f t="shared" ca="1" si="292"/>
        <v>0</v>
      </c>
      <c r="V669" s="306">
        <f t="shared" ca="1" si="293"/>
        <v>1.2263839047402689</v>
      </c>
      <c r="W669" s="304">
        <f t="shared" ca="1" si="294"/>
        <v>43.647810272304241</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1.2133839782742157</v>
      </c>
      <c r="AH669" s="304">
        <f t="shared" ca="1" si="318"/>
        <v>-8.5869889714934438</v>
      </c>
    </row>
    <row r="670" spans="1:34" x14ac:dyDescent="0.2">
      <c r="A670" s="347">
        <f t="shared" ca="1" si="296"/>
        <v>1E-4</v>
      </c>
      <c r="B670" s="304">
        <f t="shared" ca="1" si="297"/>
        <v>34.327900000001122</v>
      </c>
      <c r="D670" s="306">
        <f t="shared" ca="1" si="298"/>
        <v>-0.38032855726604009</v>
      </c>
      <c r="E670" s="307">
        <f t="shared" ca="1" si="299"/>
        <v>-1.2314091591705338</v>
      </c>
      <c r="F670" s="304">
        <f t="shared" ca="1" si="300"/>
        <v>1.2888050002855935</v>
      </c>
      <c r="G670" s="306">
        <f t="shared" ca="1" si="301"/>
        <v>4.7684739130144695</v>
      </c>
      <c r="H670" s="307">
        <f t="shared" ca="1" si="302"/>
        <v>-107.55742358999443</v>
      </c>
      <c r="I670" s="304">
        <f t="shared" ca="1" si="303"/>
        <v>107.66307497362588</v>
      </c>
      <c r="J670" s="306">
        <f t="shared" ca="1" si="304"/>
        <v>386.39683720709877</v>
      </c>
      <c r="K670" s="307">
        <f t="shared" ca="1" si="305"/>
        <v>-11.301559576373984</v>
      </c>
      <c r="L670" s="304">
        <f t="shared" ca="1" si="290"/>
        <v>386.56207917035459</v>
      </c>
      <c r="M670" s="306">
        <f t="shared" ca="1" si="306"/>
        <v>-1.5264911244935653</v>
      </c>
      <c r="N670" s="304">
        <f t="shared" ca="1" si="307"/>
        <v>-87.46149889766042</v>
      </c>
      <c r="P670" s="310">
        <f t="shared" ca="1" si="308"/>
        <v>23</v>
      </c>
      <c r="Q670" s="304">
        <f t="shared" ca="1" si="309"/>
        <v>0</v>
      </c>
      <c r="R670" s="306">
        <f t="shared" ca="1" si="310"/>
        <v>0</v>
      </c>
      <c r="S670" s="307">
        <f t="shared" ca="1" si="311"/>
        <v>5.083000000000002</v>
      </c>
      <c r="T670" s="304">
        <f t="shared" ca="1" si="291"/>
        <v>49.86423000000002</v>
      </c>
      <c r="U670" s="311">
        <f t="shared" ca="1" si="292"/>
        <v>0</v>
      </c>
      <c r="V670" s="306">
        <f t="shared" ca="1" si="293"/>
        <v>1.2263852238075754</v>
      </c>
      <c r="W670" s="304">
        <f t="shared" ca="1" si="294"/>
        <v>43.647955600630056</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1.213355562203267</v>
      </c>
      <c r="AH670" s="304">
        <f t="shared" ca="1" si="318"/>
        <v>-8.5870175629164329</v>
      </c>
    </row>
    <row r="671" spans="1:34" x14ac:dyDescent="0.2">
      <c r="A671" s="347">
        <f t="shared" ca="1" si="296"/>
        <v>1E-4</v>
      </c>
      <c r="B671" s="304">
        <f t="shared" ca="1" si="297"/>
        <v>34.328000000001126</v>
      </c>
      <c r="D671" s="306">
        <f t="shared" ca="1" si="298"/>
        <v>-0.38032636152263338</v>
      </c>
      <c r="E671" s="307">
        <f t="shared" ca="1" si="299"/>
        <v>-1.2313804426852162</v>
      </c>
      <c r="F671" s="304">
        <f t="shared" ca="1" si="300"/>
        <v>1.2887769147128156</v>
      </c>
      <c r="G671" s="306">
        <f t="shared" ca="1" si="301"/>
        <v>4.7684358803783171</v>
      </c>
      <c r="H671" s="307">
        <f t="shared" ca="1" si="302"/>
        <v>-107.5575467280387</v>
      </c>
      <c r="I671" s="304">
        <f t="shared" ca="1" si="303"/>
        <v>107.66319630634932</v>
      </c>
      <c r="J671" s="306">
        <f t="shared" ca="1" si="304"/>
        <v>386.39683720709877</v>
      </c>
      <c r="K671" s="307">
        <f t="shared" ca="1" si="305"/>
        <v>-11.312315324889886</v>
      </c>
      <c r="L671" s="304">
        <f t="shared" ca="1" si="290"/>
        <v>386.56239377577708</v>
      </c>
      <c r="M671" s="306">
        <f t="shared" ca="1" si="306"/>
        <v>-1.5264915280593789</v>
      </c>
      <c r="N671" s="304">
        <f t="shared" ca="1" si="307"/>
        <v>-87.461522020278295</v>
      </c>
      <c r="P671" s="310">
        <f t="shared" ca="1" si="308"/>
        <v>23</v>
      </c>
      <c r="Q671" s="304">
        <f t="shared" ca="1" si="309"/>
        <v>0</v>
      </c>
      <c r="R671" s="306">
        <f t="shared" ca="1" si="310"/>
        <v>0</v>
      </c>
      <c r="S671" s="307">
        <f t="shared" ca="1" si="311"/>
        <v>5.083000000000002</v>
      </c>
      <c r="T671" s="304">
        <f t="shared" ca="1" si="291"/>
        <v>49.86423000000002</v>
      </c>
      <c r="U671" s="311">
        <f t="shared" ca="1" si="292"/>
        <v>0</v>
      </c>
      <c r="V671" s="306">
        <f t="shared" ca="1" si="293"/>
        <v>1.2263865428778113</v>
      </c>
      <c r="W671" s="304">
        <f t="shared" ca="1" si="294"/>
        <v>43.648100927078644</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1.213327146498246</v>
      </c>
      <c r="AH671" s="304">
        <f t="shared" ca="1" si="318"/>
        <v>-8.5870461539701033</v>
      </c>
    </row>
    <row r="672" spans="1:34" x14ac:dyDescent="0.2">
      <c r="A672" s="347">
        <f t="shared" ca="1" si="296"/>
        <v>1E-4</v>
      </c>
      <c r="B672" s="304">
        <f t="shared" ca="1" si="297"/>
        <v>34.328100000001129</v>
      </c>
      <c r="D672" s="306">
        <f t="shared" ca="1" si="298"/>
        <v>-0.38032416577517197</v>
      </c>
      <c r="E672" s="307">
        <f t="shared" ca="1" si="299"/>
        <v>-1.2313517265707929</v>
      </c>
      <c r="F672" s="304">
        <f t="shared" ca="1" si="300"/>
        <v>1.2887488295247655</v>
      </c>
      <c r="G672" s="306">
        <f t="shared" ca="1" si="301"/>
        <v>4.7683978479617393</v>
      </c>
      <c r="H672" s="307">
        <f t="shared" ca="1" si="302"/>
        <v>-107.55766986321136</v>
      </c>
      <c r="I672" s="304">
        <f t="shared" ca="1" si="303"/>
        <v>107.6633176362312</v>
      </c>
      <c r="J672" s="306">
        <f t="shared" ca="1" si="304"/>
        <v>386.39683720709877</v>
      </c>
      <c r="K672" s="307">
        <f t="shared" ca="1" si="305"/>
        <v>-11.323071085719448</v>
      </c>
      <c r="L672" s="304">
        <f t="shared" ca="1" si="290"/>
        <v>386.56270868057283</v>
      </c>
      <c r="M672" s="306">
        <f t="shared" ca="1" si="306"/>
        <v>-1.5264919316210643</v>
      </c>
      <c r="N672" s="304">
        <f t="shared" ca="1" si="307"/>
        <v>-87.461545142659645</v>
      </c>
      <c r="P672" s="310">
        <f t="shared" ca="1" si="308"/>
        <v>23</v>
      </c>
      <c r="Q672" s="304">
        <f t="shared" ca="1" si="309"/>
        <v>0</v>
      </c>
      <c r="R672" s="306">
        <f t="shared" ca="1" si="310"/>
        <v>0</v>
      </c>
      <c r="S672" s="307">
        <f t="shared" ca="1" si="311"/>
        <v>5.083000000000002</v>
      </c>
      <c r="T672" s="304">
        <f t="shared" ca="1" si="291"/>
        <v>49.86423000000002</v>
      </c>
      <c r="U672" s="311">
        <f t="shared" ca="1" si="292"/>
        <v>0</v>
      </c>
      <c r="V672" s="306">
        <f t="shared" ca="1" si="293"/>
        <v>1.2263878619509772</v>
      </c>
      <c r="W672" s="304">
        <f t="shared" ca="1" si="294"/>
        <v>43.648246251649979</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1.2132987311591492</v>
      </c>
      <c r="AH672" s="304">
        <f t="shared" ca="1" si="318"/>
        <v>-8.587074744654462</v>
      </c>
    </row>
    <row r="673" spans="1:34" x14ac:dyDescent="0.2">
      <c r="A673" s="347">
        <f t="shared" ca="1" si="296"/>
        <v>1E-4</v>
      </c>
      <c r="B673" s="304">
        <f t="shared" ca="1" si="297"/>
        <v>34.328200000001132</v>
      </c>
      <c r="D673" s="306">
        <f t="shared" ca="1" si="298"/>
        <v>-0.38032197002365259</v>
      </c>
      <c r="E673" s="307">
        <f t="shared" ca="1" si="299"/>
        <v>-1.2313230108272748</v>
      </c>
      <c r="F673" s="304">
        <f t="shared" ca="1" si="300"/>
        <v>1.2887207447214533</v>
      </c>
      <c r="G673" s="306">
        <f t="shared" ca="1" si="301"/>
        <v>4.7683598157647369</v>
      </c>
      <c r="H673" s="307">
        <f t="shared" ca="1" si="302"/>
        <v>-107.55779299551244</v>
      </c>
      <c r="I673" s="304">
        <f t="shared" ca="1" si="303"/>
        <v>107.66343896327159</v>
      </c>
      <c r="J673" s="306">
        <f t="shared" ca="1" si="304"/>
        <v>386.39683720709877</v>
      </c>
      <c r="K673" s="307">
        <f t="shared" ca="1" si="305"/>
        <v>-11.333826858862384</v>
      </c>
      <c r="L673" s="304">
        <f t="shared" ca="1" si="290"/>
        <v>386.56302388474228</v>
      </c>
      <c r="M673" s="306">
        <f t="shared" ca="1" si="306"/>
        <v>-1.5264923351786215</v>
      </c>
      <c r="N673" s="304">
        <f t="shared" ca="1" si="307"/>
        <v>-87.461568264804455</v>
      </c>
      <c r="P673" s="310">
        <f t="shared" ca="1" si="308"/>
        <v>23</v>
      </c>
      <c r="Q673" s="304">
        <f t="shared" ca="1" si="309"/>
        <v>0</v>
      </c>
      <c r="R673" s="306">
        <f t="shared" ca="1" si="310"/>
        <v>0</v>
      </c>
      <c r="S673" s="307">
        <f t="shared" ca="1" si="311"/>
        <v>5.083000000000002</v>
      </c>
      <c r="T673" s="304">
        <f t="shared" ca="1" si="291"/>
        <v>49.86423000000002</v>
      </c>
      <c r="U673" s="311">
        <f t="shared" ca="1" si="292"/>
        <v>0</v>
      </c>
      <c r="V673" s="306">
        <f t="shared" ca="1" si="293"/>
        <v>1.2263891810270726</v>
      </c>
      <c r="W673" s="304">
        <f t="shared" ca="1" si="294"/>
        <v>43.648391574344124</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1.2132703161859837</v>
      </c>
      <c r="AH673" s="304">
        <f t="shared" ca="1" si="318"/>
        <v>-8.5871033349694983</v>
      </c>
    </row>
    <row r="674" spans="1:34" x14ac:dyDescent="0.2">
      <c r="A674" s="347">
        <f t="shared" ca="1" si="296"/>
        <v>1E-4</v>
      </c>
      <c r="B674" s="304">
        <f t="shared" ca="1" si="297"/>
        <v>34.328300000001136</v>
      </c>
      <c r="D674" s="306">
        <f t="shared" ca="1" si="298"/>
        <v>-0.38031977426807667</v>
      </c>
      <c r="E674" s="307">
        <f t="shared" ca="1" si="299"/>
        <v>-1.2312942954546475</v>
      </c>
      <c r="F674" s="304">
        <f t="shared" ca="1" si="300"/>
        <v>1.2886926603028659</v>
      </c>
      <c r="G674" s="306">
        <f t="shared" ca="1" si="301"/>
        <v>4.76832178378731</v>
      </c>
      <c r="H674" s="307">
        <f t="shared" ca="1" si="302"/>
        <v>-107.55791612494198</v>
      </c>
      <c r="I674" s="304">
        <f t="shared" ca="1" si="303"/>
        <v>107.6635602874705</v>
      </c>
      <c r="J674" s="306">
        <f t="shared" ca="1" si="304"/>
        <v>386.39683720709877</v>
      </c>
      <c r="K674" s="307">
        <f t="shared" ca="1" si="305"/>
        <v>-11.344582644318407</v>
      </c>
      <c r="L674" s="304">
        <f t="shared" ca="1" si="290"/>
        <v>386.56333938828573</v>
      </c>
      <c r="M674" s="306">
        <f t="shared" ca="1" si="306"/>
        <v>-1.5264927387320504</v>
      </c>
      <c r="N674" s="304">
        <f t="shared" ca="1" si="307"/>
        <v>-87.46159138671274</v>
      </c>
      <c r="P674" s="310">
        <f t="shared" ca="1" si="308"/>
        <v>23</v>
      </c>
      <c r="Q674" s="304">
        <f t="shared" ca="1" si="309"/>
        <v>0</v>
      </c>
      <c r="R674" s="306">
        <f t="shared" ca="1" si="310"/>
        <v>0</v>
      </c>
      <c r="S674" s="307">
        <f t="shared" ca="1" si="311"/>
        <v>5.083000000000002</v>
      </c>
      <c r="T674" s="304">
        <f t="shared" ca="1" si="291"/>
        <v>49.86423000000002</v>
      </c>
      <c r="U674" s="311">
        <f t="shared" ca="1" si="292"/>
        <v>0</v>
      </c>
      <c r="V674" s="306">
        <f t="shared" ca="1" si="293"/>
        <v>1.2263905001060975</v>
      </c>
      <c r="W674" s="304">
        <f t="shared" ca="1" si="294"/>
        <v>43.648536895161044</v>
      </c>
      <c r="Y674" s="314" t="str">
        <f t="shared" ca="1" si="312"/>
        <v/>
      </c>
      <c r="Z674" s="315" t="str">
        <f t="shared" ca="1" si="313"/>
        <v/>
      </c>
      <c r="AA674" s="316" t="str">
        <f t="shared" ca="1" si="314"/>
        <v/>
      </c>
      <c r="AC674" s="310" t="e">
        <f t="shared" ca="1" si="315"/>
        <v>#N/A</v>
      </c>
      <c r="AD674" s="323" t="e">
        <f t="shared" ca="1" si="316"/>
        <v>#N/A</v>
      </c>
      <c r="AE674" s="324" t="e">
        <f t="shared" ca="1" si="295"/>
        <v>#N/A</v>
      </c>
      <c r="AG674" s="306">
        <f t="shared" ca="1" si="317"/>
        <v>1.2132419015787335</v>
      </c>
      <c r="AH674" s="304">
        <f t="shared" ca="1" si="318"/>
        <v>-8.5871319249152283</v>
      </c>
    </row>
    <row r="675" spans="1:34" x14ac:dyDescent="0.2">
      <c r="A675" s="347">
        <f t="shared" ca="1" si="296"/>
        <v>1E-4</v>
      </c>
      <c r="B675" s="304">
        <f t="shared" ca="1" si="297"/>
        <v>34.328400000001139</v>
      </c>
      <c r="D675" s="306">
        <f t="shared" ca="1" si="298"/>
        <v>-0.38031757850844466</v>
      </c>
      <c r="E675" s="307">
        <f t="shared" ca="1" si="299"/>
        <v>-1.2312655804529147</v>
      </c>
      <c r="F675" s="304">
        <f t="shared" ca="1" si="300"/>
        <v>1.2886645762690072</v>
      </c>
      <c r="G675" s="306">
        <f t="shared" ca="1" si="301"/>
        <v>4.7682837520294594</v>
      </c>
      <c r="H675" s="307">
        <f t="shared" ca="1" si="302"/>
        <v>-107.55803925150003</v>
      </c>
      <c r="I675" s="304">
        <f t="shared" ca="1" si="303"/>
        <v>107.66368160882801</v>
      </c>
      <c r="J675" s="306">
        <f t="shared" ca="1" si="304"/>
        <v>386.39683720709877</v>
      </c>
      <c r="K675" s="307">
        <f t="shared" ca="1" si="305"/>
        <v>-11.355338442087229</v>
      </c>
      <c r="L675" s="304">
        <f t="shared" ca="1" si="290"/>
        <v>386.56365519120328</v>
      </c>
      <c r="M675" s="306">
        <f t="shared" ca="1" si="306"/>
        <v>-1.526493142281351</v>
      </c>
      <c r="N675" s="304">
        <f t="shared" ca="1" si="307"/>
        <v>-87.461614508384486</v>
      </c>
      <c r="P675" s="310">
        <f t="shared" ca="1" si="308"/>
        <v>23</v>
      </c>
      <c r="Q675" s="304">
        <f t="shared" ca="1" si="309"/>
        <v>0</v>
      </c>
      <c r="R675" s="306">
        <f t="shared" ca="1" si="310"/>
        <v>0</v>
      </c>
      <c r="S675" s="307">
        <f t="shared" ca="1" si="311"/>
        <v>5.083000000000002</v>
      </c>
      <c r="T675" s="304">
        <f t="shared" ca="1" si="291"/>
        <v>49.86423000000002</v>
      </c>
      <c r="U675" s="311">
        <f t="shared" ca="1" si="292"/>
        <v>0</v>
      </c>
      <c r="V675" s="306">
        <f t="shared" ca="1" si="293"/>
        <v>1.2263918191880525</v>
      </c>
      <c r="W675" s="304">
        <f t="shared" ca="1" si="294"/>
        <v>43.648682214100823</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1.2132134873374092</v>
      </c>
      <c r="AH675" s="304">
        <f t="shared" ca="1" si="318"/>
        <v>-8.5871605144916447</v>
      </c>
    </row>
    <row r="676" spans="1:34" x14ac:dyDescent="0.2">
      <c r="A676" s="347">
        <f t="shared" ca="1" si="296"/>
        <v>1E-4</v>
      </c>
      <c r="B676" s="304">
        <f t="shared" ca="1" si="297"/>
        <v>34.328500000001142</v>
      </c>
      <c r="D676" s="306">
        <f t="shared" ca="1" si="298"/>
        <v>-0.38031538274475807</v>
      </c>
      <c r="E676" s="307">
        <f t="shared" ca="1" si="299"/>
        <v>-1.2312368658220638</v>
      </c>
      <c r="F676" s="304">
        <f t="shared" ca="1" si="300"/>
        <v>1.2886364926198661</v>
      </c>
      <c r="G676" s="306">
        <f t="shared" ca="1" si="301"/>
        <v>4.7682457204911852</v>
      </c>
      <c r="H676" s="307">
        <f t="shared" ca="1" si="302"/>
        <v>-107.55816237518661</v>
      </c>
      <c r="I676" s="304">
        <f t="shared" ca="1" si="303"/>
        <v>107.66380292734412</v>
      </c>
      <c r="J676" s="306">
        <f t="shared" ca="1" si="304"/>
        <v>386.39683720709877</v>
      </c>
      <c r="K676" s="307">
        <f t="shared" ca="1" si="305"/>
        <v>-11.366094252168564</v>
      </c>
      <c r="L676" s="304">
        <f t="shared" ca="1" si="290"/>
        <v>386.5639712934954</v>
      </c>
      <c r="M676" s="306">
        <f t="shared" ca="1" si="306"/>
        <v>-1.5264935458265234</v>
      </c>
      <c r="N676" s="304">
        <f t="shared" ca="1" si="307"/>
        <v>-87.461637629819705</v>
      </c>
      <c r="P676" s="310">
        <f t="shared" ca="1" si="308"/>
        <v>23</v>
      </c>
      <c r="Q676" s="304">
        <f t="shared" ca="1" si="309"/>
        <v>0</v>
      </c>
      <c r="R676" s="306">
        <f t="shared" ca="1" si="310"/>
        <v>0</v>
      </c>
      <c r="S676" s="307">
        <f t="shared" ca="1" si="311"/>
        <v>5.083000000000002</v>
      </c>
      <c r="T676" s="304">
        <f t="shared" ca="1" si="291"/>
        <v>49.86423000000002</v>
      </c>
      <c r="U676" s="311">
        <f t="shared" ca="1" si="292"/>
        <v>0</v>
      </c>
      <c r="V676" s="306">
        <f t="shared" ca="1" si="293"/>
        <v>1.2263931382729363</v>
      </c>
      <c r="W676" s="304">
        <f t="shared" ca="1" si="294"/>
        <v>43.648827531163384</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1.2131850734619949</v>
      </c>
      <c r="AH676" s="304">
        <f t="shared" ca="1" si="318"/>
        <v>-8.587189103698762</v>
      </c>
    </row>
    <row r="677" spans="1:34" x14ac:dyDescent="0.2">
      <c r="A677" s="347">
        <f t="shared" ca="1" si="296"/>
        <v>1E-4</v>
      </c>
      <c r="B677" s="304">
        <f t="shared" ca="1" si="297"/>
        <v>34.328600000001146</v>
      </c>
      <c r="D677" s="306">
        <f t="shared" ca="1" si="298"/>
        <v>-0.38031318697701705</v>
      </c>
      <c r="E677" s="307">
        <f t="shared" ca="1" si="299"/>
        <v>-1.2312081515621092</v>
      </c>
      <c r="F677" s="304">
        <f t="shared" ca="1" si="300"/>
        <v>1.2886084093554571</v>
      </c>
      <c r="G677" s="306">
        <f t="shared" ca="1" si="301"/>
        <v>4.7682076891724874</v>
      </c>
      <c r="H677" s="307">
        <f t="shared" ca="1" si="302"/>
        <v>-107.55828549600177</v>
      </c>
      <c r="I677" s="304">
        <f t="shared" ca="1" si="303"/>
        <v>107.66392424301888</v>
      </c>
      <c r="J677" s="306">
        <f t="shared" ca="1" si="304"/>
        <v>386.39683720709877</v>
      </c>
      <c r="K677" s="307">
        <f t="shared" ca="1" si="305"/>
        <v>-11.376850074562123</v>
      </c>
      <c r="L677" s="304">
        <f t="shared" ca="1" si="290"/>
        <v>386.56428769516231</v>
      </c>
      <c r="M677" s="306">
        <f t="shared" ca="1" si="306"/>
        <v>-1.526493949367568</v>
      </c>
      <c r="N677" s="304">
        <f t="shared" ca="1" si="307"/>
        <v>-87.461660751018428</v>
      </c>
      <c r="P677" s="310">
        <f t="shared" ca="1" si="308"/>
        <v>23</v>
      </c>
      <c r="Q677" s="304">
        <f t="shared" ca="1" si="309"/>
        <v>0</v>
      </c>
      <c r="R677" s="306">
        <f t="shared" ca="1" si="310"/>
        <v>0</v>
      </c>
      <c r="S677" s="307">
        <f t="shared" ca="1" si="311"/>
        <v>5.083000000000002</v>
      </c>
      <c r="T677" s="304">
        <f t="shared" ca="1" si="291"/>
        <v>49.86423000000002</v>
      </c>
      <c r="U677" s="311">
        <f t="shared" ca="1" si="292"/>
        <v>0</v>
      </c>
      <c r="V677" s="306">
        <f t="shared" ca="1" si="293"/>
        <v>1.2263944573607501</v>
      </c>
      <c r="W677" s="304">
        <f t="shared" ca="1" si="294"/>
        <v>43.648972846348819</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1.2131566599525012</v>
      </c>
      <c r="AH677" s="304">
        <f t="shared" ca="1" si="318"/>
        <v>-8.5872176925365657</v>
      </c>
    </row>
    <row r="678" spans="1:34" x14ac:dyDescent="0.2">
      <c r="A678" s="347">
        <f t="shared" ca="1" si="296"/>
        <v>1E-4</v>
      </c>
      <c r="B678" s="304">
        <f t="shared" ca="1" si="297"/>
        <v>34.328700000001149</v>
      </c>
      <c r="D678" s="306">
        <f t="shared" ca="1" si="298"/>
        <v>-0.38031099120521944</v>
      </c>
      <c r="E678" s="307">
        <f t="shared" ca="1" si="299"/>
        <v>-1.2311794376730312</v>
      </c>
      <c r="F678" s="304">
        <f t="shared" ca="1" si="300"/>
        <v>1.2885803264757605</v>
      </c>
      <c r="G678" s="306">
        <f t="shared" ca="1" si="301"/>
        <v>4.7681696580733668</v>
      </c>
      <c r="H678" s="307">
        <f t="shared" ca="1" si="302"/>
        <v>-107.55840861394555</v>
      </c>
      <c r="I678" s="304">
        <f t="shared" ca="1" si="303"/>
        <v>107.66404555585234</v>
      </c>
      <c r="J678" s="306">
        <f t="shared" ca="1" si="304"/>
        <v>386.39683720709877</v>
      </c>
      <c r="K678" s="307">
        <f t="shared" ca="1" si="305"/>
        <v>-11.38760590926762</v>
      </c>
      <c r="L678" s="304">
        <f t="shared" ca="1" si="290"/>
        <v>386.56460439620434</v>
      </c>
      <c r="M678" s="306">
        <f t="shared" ca="1" si="306"/>
        <v>-1.5264943529044843</v>
      </c>
      <c r="N678" s="304">
        <f t="shared" ca="1" si="307"/>
        <v>-87.461683871980611</v>
      </c>
      <c r="P678" s="310">
        <f t="shared" ca="1" si="308"/>
        <v>23</v>
      </c>
      <c r="Q678" s="304">
        <f t="shared" ca="1" si="309"/>
        <v>0</v>
      </c>
      <c r="R678" s="306">
        <f t="shared" ca="1" si="310"/>
        <v>0</v>
      </c>
      <c r="S678" s="307">
        <f t="shared" ca="1" si="311"/>
        <v>5.083000000000002</v>
      </c>
      <c r="T678" s="304">
        <f t="shared" ca="1" si="291"/>
        <v>49.86423000000002</v>
      </c>
      <c r="U678" s="311">
        <f t="shared" ca="1" si="292"/>
        <v>0</v>
      </c>
      <c r="V678" s="306">
        <f t="shared" ca="1" si="293"/>
        <v>1.2263957764514939</v>
      </c>
      <c r="W678" s="304">
        <f t="shared" ca="1" si="294"/>
        <v>43.649118159657142</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1.213128246808914</v>
      </c>
      <c r="AH678" s="304">
        <f t="shared" ca="1" si="318"/>
        <v>-8.5872462810050756</v>
      </c>
    </row>
    <row r="679" spans="1:34" x14ac:dyDescent="0.2">
      <c r="A679" s="347">
        <f t="shared" ca="1" si="296"/>
        <v>1E-4</v>
      </c>
      <c r="B679" s="304">
        <f t="shared" ca="1" si="297"/>
        <v>34.328800000001152</v>
      </c>
      <c r="D679" s="306">
        <f t="shared" ca="1" si="298"/>
        <v>-0.38030879542936991</v>
      </c>
      <c r="E679" s="307">
        <f t="shared" ca="1" si="299"/>
        <v>-1.2311507241548298</v>
      </c>
      <c r="F679" s="304">
        <f t="shared" ca="1" si="300"/>
        <v>1.2885522439807788</v>
      </c>
      <c r="G679" s="306">
        <f t="shared" ca="1" si="301"/>
        <v>4.7681316271938234</v>
      </c>
      <c r="H679" s="307">
        <f t="shared" ca="1" si="302"/>
        <v>-107.55853172901796</v>
      </c>
      <c r="I679" s="304">
        <f t="shared" ca="1" si="303"/>
        <v>107.66416686584449</v>
      </c>
      <c r="J679" s="306">
        <f t="shared" ca="1" si="304"/>
        <v>386.39683720709877</v>
      </c>
      <c r="K679" s="307">
        <f t="shared" ca="1" si="305"/>
        <v>-11.398361756284768</v>
      </c>
      <c r="L679" s="304">
        <f t="shared" ca="1" si="290"/>
        <v>386.56492139662168</v>
      </c>
      <c r="M679" s="306">
        <f t="shared" ca="1" si="306"/>
        <v>-1.5264947564372726</v>
      </c>
      <c r="N679" s="304">
        <f t="shared" ca="1" si="307"/>
        <v>-87.461706992706269</v>
      </c>
      <c r="P679" s="310">
        <f t="shared" ca="1" si="308"/>
        <v>23</v>
      </c>
      <c r="Q679" s="304">
        <f t="shared" ca="1" si="309"/>
        <v>0</v>
      </c>
      <c r="R679" s="306">
        <f t="shared" ca="1" si="310"/>
        <v>0</v>
      </c>
      <c r="S679" s="307">
        <f t="shared" ca="1" si="311"/>
        <v>5.083000000000002</v>
      </c>
      <c r="T679" s="304">
        <f t="shared" ca="1" si="291"/>
        <v>49.86423000000002</v>
      </c>
      <c r="U679" s="311">
        <f t="shared" ca="1" si="292"/>
        <v>0</v>
      </c>
      <c r="V679" s="306">
        <f t="shared" ca="1" si="293"/>
        <v>1.2263970955451666</v>
      </c>
      <c r="W679" s="304">
        <f t="shared" ca="1" si="294"/>
        <v>43.649263471088283</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1.2130998340312296</v>
      </c>
      <c r="AH679" s="304">
        <f t="shared" ca="1" si="318"/>
        <v>-8.5872748691042933</v>
      </c>
    </row>
    <row r="680" spans="1:34" x14ac:dyDescent="0.2">
      <c r="A680" s="347">
        <f t="shared" ca="1" si="296"/>
        <v>1E-4</v>
      </c>
      <c r="B680" s="304">
        <f t="shared" ca="1" si="297"/>
        <v>34.328900000001155</v>
      </c>
      <c r="D680" s="306">
        <f t="shared" ca="1" si="298"/>
        <v>-0.38030659964946678</v>
      </c>
      <c r="E680" s="307">
        <f t="shared" ca="1" si="299"/>
        <v>-1.2311220110075158</v>
      </c>
      <c r="F680" s="304">
        <f t="shared" ca="1" si="300"/>
        <v>1.2885241618705214</v>
      </c>
      <c r="G680" s="306">
        <f t="shared" ca="1" si="301"/>
        <v>4.7680935965338582</v>
      </c>
      <c r="H680" s="307">
        <f t="shared" ca="1" si="302"/>
        <v>-107.55865484121905</v>
      </c>
      <c r="I680" s="304">
        <f t="shared" ca="1" si="303"/>
        <v>107.66428817299543</v>
      </c>
      <c r="J680" s="306">
        <f t="shared" ca="1" si="304"/>
        <v>386.39683720709877</v>
      </c>
      <c r="K680" s="307">
        <f t="shared" ca="1" si="305"/>
        <v>-11.40911761561328</v>
      </c>
      <c r="L680" s="304">
        <f t="shared" ca="1" si="290"/>
        <v>386.56523869641472</v>
      </c>
      <c r="M680" s="306">
        <f t="shared" ca="1" si="306"/>
        <v>-1.5264951599659333</v>
      </c>
      <c r="N680" s="304">
        <f t="shared" ca="1" si="307"/>
        <v>-87.461730113195443</v>
      </c>
      <c r="P680" s="310">
        <f t="shared" ca="1" si="308"/>
        <v>23</v>
      </c>
      <c r="Q680" s="304">
        <f t="shared" ca="1" si="309"/>
        <v>0</v>
      </c>
      <c r="R680" s="306">
        <f t="shared" ca="1" si="310"/>
        <v>0</v>
      </c>
      <c r="S680" s="307">
        <f t="shared" ca="1" si="311"/>
        <v>5.083000000000002</v>
      </c>
      <c r="T680" s="304">
        <f t="shared" ca="1" si="291"/>
        <v>49.86423000000002</v>
      </c>
      <c r="U680" s="311">
        <f t="shared" ca="1" si="292"/>
        <v>0</v>
      </c>
      <c r="V680" s="306">
        <f t="shared" ca="1" si="293"/>
        <v>1.226398414641769</v>
      </c>
      <c r="W680" s="304">
        <f t="shared" ca="1" si="294"/>
        <v>43.649408780642354</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1.2130714216194622</v>
      </c>
      <c r="AH680" s="304">
        <f t="shared" ca="1" si="318"/>
        <v>-8.5873034568342046</v>
      </c>
    </row>
    <row r="681" spans="1:34" x14ac:dyDescent="0.2">
      <c r="A681" s="347">
        <f t="shared" ca="1" si="296"/>
        <v>1E-4</v>
      </c>
      <c r="B681" s="304">
        <f t="shared" ca="1" si="297"/>
        <v>34.329000000001159</v>
      </c>
      <c r="D681" s="306">
        <f t="shared" ca="1" si="298"/>
        <v>-0.38030440386550812</v>
      </c>
      <c r="E681" s="307">
        <f t="shared" ca="1" si="299"/>
        <v>-1.2310932982310678</v>
      </c>
      <c r="F681" s="304">
        <f t="shared" ca="1" si="300"/>
        <v>1.2884960801449683</v>
      </c>
      <c r="G681" s="306">
        <f t="shared" ca="1" si="301"/>
        <v>4.768055566093472</v>
      </c>
      <c r="H681" s="307">
        <f t="shared" ca="1" si="302"/>
        <v>-107.55877795054887</v>
      </c>
      <c r="I681" s="304">
        <f t="shared" ca="1" si="303"/>
        <v>107.66440947730514</v>
      </c>
      <c r="J681" s="306">
        <f t="shared" ca="1" si="304"/>
        <v>386.39683720709877</v>
      </c>
      <c r="K681" s="307">
        <f t="shared" ca="1" si="305"/>
        <v>-11.419873487252868</v>
      </c>
      <c r="L681" s="304">
        <f t="shared" ca="1" si="290"/>
        <v>386.56555629558363</v>
      </c>
      <c r="M681" s="306">
        <f t="shared" ca="1" si="306"/>
        <v>-1.5264955634904658</v>
      </c>
      <c r="N681" s="304">
        <f t="shared" ca="1" si="307"/>
        <v>-87.461753233448079</v>
      </c>
      <c r="P681" s="310">
        <f t="shared" ca="1" si="308"/>
        <v>23</v>
      </c>
      <c r="Q681" s="304">
        <f t="shared" ca="1" si="309"/>
        <v>0</v>
      </c>
      <c r="R681" s="306">
        <f t="shared" ca="1" si="310"/>
        <v>0</v>
      </c>
      <c r="S681" s="307">
        <f t="shared" ca="1" si="311"/>
        <v>5.083000000000002</v>
      </c>
      <c r="T681" s="304">
        <f t="shared" ca="1" si="291"/>
        <v>49.86423000000002</v>
      </c>
      <c r="U681" s="311">
        <f t="shared" ca="1" si="292"/>
        <v>0</v>
      </c>
      <c r="V681" s="306">
        <f t="shared" ca="1" si="293"/>
        <v>1.2263997337413004</v>
      </c>
      <c r="W681" s="304">
        <f t="shared" ca="1" si="294"/>
        <v>43.649554088319292</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1.2130430095735907</v>
      </c>
      <c r="AH681" s="304">
        <f t="shared" ca="1" si="318"/>
        <v>-8.5873320441948326</v>
      </c>
    </row>
    <row r="682" spans="1:34" x14ac:dyDescent="0.2">
      <c r="A682" s="347">
        <f t="shared" ca="1" si="296"/>
        <v>1E-4</v>
      </c>
      <c r="B682" s="304">
        <f t="shared" ca="1" si="297"/>
        <v>34.329100000001162</v>
      </c>
      <c r="D682" s="306">
        <f t="shared" ca="1" si="298"/>
        <v>-0.3803022080774997</v>
      </c>
      <c r="E682" s="307">
        <f t="shared" ca="1" si="299"/>
        <v>-1.2310645858254983</v>
      </c>
      <c r="F682" s="304">
        <f t="shared" ca="1" si="300"/>
        <v>1.288467998804133</v>
      </c>
      <c r="G682" s="306">
        <f t="shared" ca="1" si="301"/>
        <v>4.768017535872664</v>
      </c>
      <c r="H682" s="307">
        <f t="shared" ca="1" si="302"/>
        <v>-107.55890105700746</v>
      </c>
      <c r="I682" s="304">
        <f t="shared" ca="1" si="303"/>
        <v>107.6645307787737</v>
      </c>
      <c r="J682" s="306">
        <f t="shared" ca="1" si="304"/>
        <v>386.39683720709877</v>
      </c>
      <c r="K682" s="307">
        <f t="shared" ca="1" si="305"/>
        <v>-11.430629371203246</v>
      </c>
      <c r="L682" s="304">
        <f t="shared" ca="1" si="290"/>
        <v>386.56587419412875</v>
      </c>
      <c r="M682" s="306">
        <f t="shared" ca="1" si="306"/>
        <v>-1.5264959670108706</v>
      </c>
      <c r="N682" s="304">
        <f t="shared" ca="1" si="307"/>
        <v>-87.461776353464231</v>
      </c>
      <c r="P682" s="310">
        <f t="shared" ca="1" si="308"/>
        <v>23</v>
      </c>
      <c r="Q682" s="304">
        <f t="shared" ca="1" si="309"/>
        <v>0</v>
      </c>
      <c r="R682" s="306">
        <f t="shared" ca="1" si="310"/>
        <v>0</v>
      </c>
      <c r="S682" s="307">
        <f t="shared" ca="1" si="311"/>
        <v>5.083000000000002</v>
      </c>
      <c r="T682" s="304">
        <f t="shared" ca="1" si="291"/>
        <v>49.86423000000002</v>
      </c>
      <c r="U682" s="311">
        <f t="shared" ca="1" si="292"/>
        <v>0</v>
      </c>
      <c r="V682" s="306">
        <f t="shared" ca="1" si="293"/>
        <v>1.2264010528437619</v>
      </c>
      <c r="W682" s="304">
        <f t="shared" ca="1" si="294"/>
        <v>43.649699394119189</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1.213014597893622</v>
      </c>
      <c r="AH682" s="304">
        <f t="shared" ca="1" si="318"/>
        <v>-8.587360631186165</v>
      </c>
    </row>
    <row r="683" spans="1:34" x14ac:dyDescent="0.2">
      <c r="A683" s="347">
        <f t="shared" ca="1" si="296"/>
        <v>1E-4</v>
      </c>
      <c r="B683" s="304">
        <f t="shared" ca="1" si="297"/>
        <v>34.329200000001165</v>
      </c>
      <c r="D683" s="306">
        <f t="shared" ca="1" si="298"/>
        <v>-0.38030001228543747</v>
      </c>
      <c r="E683" s="307">
        <f t="shared" ca="1" si="299"/>
        <v>-1.2310358737907912</v>
      </c>
      <c r="F683" s="304">
        <f t="shared" ca="1" si="300"/>
        <v>1.2884399178479997</v>
      </c>
      <c r="G683" s="306">
        <f t="shared" ca="1" si="301"/>
        <v>4.7679795058714358</v>
      </c>
      <c r="H683" s="307">
        <f t="shared" ca="1" si="302"/>
        <v>-107.55902416059484</v>
      </c>
      <c r="I683" s="304">
        <f t="shared" ca="1" si="303"/>
        <v>107.66465207740113</v>
      </c>
      <c r="J683" s="306">
        <f t="shared" ca="1" si="304"/>
        <v>386.39683720709877</v>
      </c>
      <c r="K683" s="307">
        <f t="shared" ca="1" si="305"/>
        <v>-11.441385267464126</v>
      </c>
      <c r="L683" s="304">
        <f t="shared" ca="1" si="290"/>
        <v>386.56619239205043</v>
      </c>
      <c r="M683" s="306">
        <f t="shared" ca="1" si="306"/>
        <v>-1.5264963705271479</v>
      </c>
      <c r="N683" s="304">
        <f t="shared" ca="1" si="307"/>
        <v>-87.461799473243886</v>
      </c>
      <c r="P683" s="310">
        <f t="shared" ca="1" si="308"/>
        <v>23</v>
      </c>
      <c r="Q683" s="304">
        <f t="shared" ca="1" si="309"/>
        <v>0</v>
      </c>
      <c r="R683" s="306">
        <f t="shared" ca="1" si="310"/>
        <v>0</v>
      </c>
      <c r="S683" s="307">
        <f t="shared" ca="1" si="311"/>
        <v>5.083000000000002</v>
      </c>
      <c r="T683" s="304">
        <f t="shared" ca="1" si="291"/>
        <v>49.86423000000002</v>
      </c>
      <c r="U683" s="311">
        <f t="shared" ca="1" si="292"/>
        <v>0</v>
      </c>
      <c r="V683" s="306">
        <f t="shared" ca="1" si="293"/>
        <v>1.2264023719491521</v>
      </c>
      <c r="W683" s="304">
        <f t="shared" ca="1" si="294"/>
        <v>43.649844698042003</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1.2129861865795473</v>
      </c>
      <c r="AH683" s="304">
        <f t="shared" ca="1" si="318"/>
        <v>-8.5873892178082176</v>
      </c>
    </row>
    <row r="684" spans="1:34" x14ac:dyDescent="0.2">
      <c r="A684" s="347">
        <f t="shared" ca="1" si="296"/>
        <v>1E-4</v>
      </c>
      <c r="B684" s="304">
        <f t="shared" ca="1" si="297"/>
        <v>34.329300000001169</v>
      </c>
      <c r="D684" s="306">
        <f t="shared" ca="1" si="298"/>
        <v>-0.38029781648932198</v>
      </c>
      <c r="E684" s="307">
        <f t="shared" ca="1" si="299"/>
        <v>-1.2310071621269536</v>
      </c>
      <c r="F684" s="304">
        <f t="shared" ca="1" si="300"/>
        <v>1.2884118372765758</v>
      </c>
      <c r="G684" s="306">
        <f t="shared" ca="1" si="301"/>
        <v>4.7679414760897867</v>
      </c>
      <c r="H684" s="307">
        <f t="shared" ca="1" si="302"/>
        <v>-107.55914726131105</v>
      </c>
      <c r="I684" s="304">
        <f t="shared" ca="1" si="303"/>
        <v>107.66477337318746</v>
      </c>
      <c r="J684" s="306">
        <f t="shared" ca="1" si="304"/>
        <v>386.39683720709877</v>
      </c>
      <c r="K684" s="307">
        <f t="shared" ca="1" si="305"/>
        <v>-11.452141176035221</v>
      </c>
      <c r="L684" s="304">
        <f t="shared" ca="1" si="290"/>
        <v>386.56651088934876</v>
      </c>
      <c r="M684" s="306">
        <f t="shared" ca="1" si="306"/>
        <v>-1.5264967740392972</v>
      </c>
      <c r="N684" s="304">
        <f t="shared" ca="1" si="307"/>
        <v>-87.461822592787016</v>
      </c>
      <c r="P684" s="310">
        <f t="shared" ca="1" si="308"/>
        <v>23</v>
      </c>
      <c r="Q684" s="304">
        <f t="shared" ca="1" si="309"/>
        <v>0</v>
      </c>
      <c r="R684" s="306">
        <f t="shared" ca="1" si="310"/>
        <v>0</v>
      </c>
      <c r="S684" s="307">
        <f t="shared" ca="1" si="311"/>
        <v>5.083000000000002</v>
      </c>
      <c r="T684" s="304">
        <f t="shared" ca="1" si="291"/>
        <v>49.86423000000002</v>
      </c>
      <c r="U684" s="311">
        <f t="shared" ca="1" si="292"/>
        <v>0</v>
      </c>
      <c r="V684" s="306">
        <f t="shared" ca="1" si="293"/>
        <v>1.2264036910574725</v>
      </c>
      <c r="W684" s="304">
        <f t="shared" ca="1" si="294"/>
        <v>43.649990000087783</v>
      </c>
      <c r="Y684" s="314" t="str">
        <f t="shared" ca="1" si="312"/>
        <v/>
      </c>
      <c r="Z684" s="315" t="str">
        <f t="shared" ca="1" si="313"/>
        <v/>
      </c>
      <c r="AA684" s="316" t="str">
        <f t="shared" ca="1" si="314"/>
        <v/>
      </c>
      <c r="AC684" s="310" t="e">
        <f t="shared" ca="1" si="315"/>
        <v>#N/A</v>
      </c>
      <c r="AD684" s="323" t="e">
        <f t="shared" ca="1" si="316"/>
        <v>#N/A</v>
      </c>
      <c r="AE684" s="324" t="e">
        <f t="shared" ca="1" si="295"/>
        <v>#N/A</v>
      </c>
      <c r="AG684" s="306">
        <f t="shared" ca="1" si="317"/>
        <v>1.2129577756313665</v>
      </c>
      <c r="AH684" s="304">
        <f t="shared" ca="1" si="318"/>
        <v>-8.5874178040609852</v>
      </c>
    </row>
    <row r="685" spans="1:34" x14ac:dyDescent="0.2">
      <c r="A685" s="347">
        <f t="shared" ca="1" si="296"/>
        <v>1E-4</v>
      </c>
      <c r="B685" s="304">
        <f t="shared" ca="1" si="297"/>
        <v>34.329400000001172</v>
      </c>
      <c r="D685" s="306">
        <f t="shared" ca="1" si="298"/>
        <v>-0.38029562068915818</v>
      </c>
      <c r="E685" s="307">
        <f t="shared" ca="1" si="299"/>
        <v>-1.2309784508339732</v>
      </c>
      <c r="F685" s="304">
        <f t="shared" ca="1" si="300"/>
        <v>1.2883837570898511</v>
      </c>
      <c r="G685" s="306">
        <f t="shared" ca="1" si="301"/>
        <v>4.7679034465277175</v>
      </c>
      <c r="H685" s="307">
        <f t="shared" ca="1" si="302"/>
        <v>-107.55927035915613</v>
      </c>
      <c r="I685" s="304">
        <f t="shared" ca="1" si="303"/>
        <v>107.66489466613272</v>
      </c>
      <c r="J685" s="306">
        <f t="shared" ca="1" si="304"/>
        <v>386.39683720709877</v>
      </c>
      <c r="K685" s="307">
        <f t="shared" ca="1" si="305"/>
        <v>-11.462897096916244</v>
      </c>
      <c r="L685" s="304">
        <f t="shared" ca="1" si="290"/>
        <v>386.56682968602422</v>
      </c>
      <c r="M685" s="306">
        <f t="shared" ca="1" si="306"/>
        <v>-1.5264971775473191</v>
      </c>
      <c r="N685" s="304">
        <f t="shared" ca="1" si="307"/>
        <v>-87.461845712093677</v>
      </c>
      <c r="P685" s="310">
        <f t="shared" ca="1" si="308"/>
        <v>23</v>
      </c>
      <c r="Q685" s="304">
        <f t="shared" ca="1" si="309"/>
        <v>0</v>
      </c>
      <c r="R685" s="306">
        <f t="shared" ca="1" si="310"/>
        <v>0</v>
      </c>
      <c r="S685" s="307">
        <f t="shared" ca="1" si="311"/>
        <v>5.083000000000002</v>
      </c>
      <c r="T685" s="304">
        <f t="shared" ca="1" si="291"/>
        <v>49.86423000000002</v>
      </c>
      <c r="U685" s="311">
        <f t="shared" ca="1" si="292"/>
        <v>0</v>
      </c>
      <c r="V685" s="306">
        <f t="shared" ca="1" si="293"/>
        <v>1.2264050101687216</v>
      </c>
      <c r="W685" s="304">
        <f t="shared" ca="1" si="294"/>
        <v>43.650135300256501</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1.2129293650490744</v>
      </c>
      <c r="AH685" s="304">
        <f t="shared" ca="1" si="318"/>
        <v>-8.5874463899444748</v>
      </c>
    </row>
    <row r="686" spans="1:34" x14ac:dyDescent="0.2">
      <c r="A686" s="347">
        <f t="shared" ca="1" si="296"/>
        <v>1E-4</v>
      </c>
      <c r="B686" s="304">
        <f t="shared" ca="1" si="297"/>
        <v>34.329500000001175</v>
      </c>
      <c r="D686" s="306">
        <f t="shared" ca="1" si="298"/>
        <v>-0.38029342488494089</v>
      </c>
      <c r="E686" s="307">
        <f t="shared" ca="1" si="299"/>
        <v>-1.2309497399118605</v>
      </c>
      <c r="F686" s="304">
        <f t="shared" ca="1" si="300"/>
        <v>1.2883556772878346</v>
      </c>
      <c r="G686" s="306">
        <f t="shared" ca="1" si="301"/>
        <v>4.767865417185229</v>
      </c>
      <c r="H686" s="307">
        <f t="shared" ca="1" si="302"/>
        <v>-107.55939345413012</v>
      </c>
      <c r="I686" s="304">
        <f t="shared" ca="1" si="303"/>
        <v>107.66501595623696</v>
      </c>
      <c r="J686" s="306">
        <f t="shared" ca="1" si="304"/>
        <v>386.39683720709877</v>
      </c>
      <c r="K686" s="307">
        <f t="shared" ca="1" si="305"/>
        <v>-11.473653030106908</v>
      </c>
      <c r="L686" s="304">
        <f t="shared" ca="1" si="290"/>
        <v>386.56714878207703</v>
      </c>
      <c r="M686" s="306">
        <f t="shared" ca="1" si="306"/>
        <v>-1.5264975810512134</v>
      </c>
      <c r="N686" s="304">
        <f t="shared" ca="1" si="307"/>
        <v>-87.461868831163827</v>
      </c>
      <c r="P686" s="310">
        <f t="shared" ca="1" si="308"/>
        <v>23</v>
      </c>
      <c r="Q686" s="304">
        <f t="shared" ca="1" si="309"/>
        <v>0</v>
      </c>
      <c r="R686" s="306">
        <f t="shared" ca="1" si="310"/>
        <v>0</v>
      </c>
      <c r="S686" s="307">
        <f t="shared" ca="1" si="311"/>
        <v>5.083000000000002</v>
      </c>
      <c r="T686" s="304">
        <f t="shared" ca="1" si="291"/>
        <v>49.86423000000002</v>
      </c>
      <c r="U686" s="311">
        <f t="shared" ca="1" si="292"/>
        <v>0</v>
      </c>
      <c r="V686" s="306">
        <f t="shared" ca="1" si="293"/>
        <v>1.2264063292828999</v>
      </c>
      <c r="W686" s="304">
        <f t="shared" ca="1" si="294"/>
        <v>43.650280598548186</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1.2129009548326763</v>
      </c>
      <c r="AH686" s="304">
        <f t="shared" ca="1" si="318"/>
        <v>-8.587474975458683</v>
      </c>
    </row>
    <row r="687" spans="1:34" x14ac:dyDescent="0.2">
      <c r="A687" s="347">
        <f t="shared" ca="1" si="296"/>
        <v>1E-4</v>
      </c>
      <c r="B687" s="304">
        <f t="shared" ca="1" si="297"/>
        <v>34.329600000001179</v>
      </c>
      <c r="D687" s="306">
        <f t="shared" ca="1" si="298"/>
        <v>-0.38029122907667301</v>
      </c>
      <c r="E687" s="307">
        <f t="shared" ca="1" si="299"/>
        <v>-1.2309210293606068</v>
      </c>
      <c r="F687" s="304">
        <f t="shared" ca="1" si="300"/>
        <v>1.2883275978705193</v>
      </c>
      <c r="G687" s="306">
        <f t="shared" ca="1" si="301"/>
        <v>4.7678273880623214</v>
      </c>
      <c r="H687" s="307">
        <f t="shared" ca="1" si="302"/>
        <v>-107.55951654623306</v>
      </c>
      <c r="I687" s="304">
        <f t="shared" ca="1" si="303"/>
        <v>107.66513724350023</v>
      </c>
      <c r="J687" s="306">
        <f t="shared" ca="1" si="304"/>
        <v>386.39683720709877</v>
      </c>
      <c r="K687" s="307">
        <f t="shared" ca="1" si="305"/>
        <v>-11.484408975606925</v>
      </c>
      <c r="L687" s="304">
        <f t="shared" ca="1" si="290"/>
        <v>386.56746817750741</v>
      </c>
      <c r="M687" s="306">
        <f t="shared" ca="1" si="306"/>
        <v>-1.5264979845509801</v>
      </c>
      <c r="N687" s="304">
        <f t="shared" ca="1" si="307"/>
        <v>-87.461891949997494</v>
      </c>
      <c r="P687" s="310">
        <f t="shared" ca="1" si="308"/>
        <v>23</v>
      </c>
      <c r="Q687" s="304">
        <f t="shared" ca="1" si="309"/>
        <v>0</v>
      </c>
      <c r="R687" s="306">
        <f t="shared" ca="1" si="310"/>
        <v>0</v>
      </c>
      <c r="S687" s="307">
        <f t="shared" ca="1" si="311"/>
        <v>5.083000000000002</v>
      </c>
      <c r="T687" s="304">
        <f t="shared" ca="1" si="291"/>
        <v>49.86423000000002</v>
      </c>
      <c r="U687" s="311">
        <f t="shared" ca="1" si="292"/>
        <v>0</v>
      </c>
      <c r="V687" s="306">
        <f t="shared" ca="1" si="293"/>
        <v>1.2264076484000082</v>
      </c>
      <c r="W687" s="304">
        <f t="shared" ca="1" si="294"/>
        <v>43.650425894962893</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1.2128725449821669</v>
      </c>
      <c r="AH687" s="304">
        <f t="shared" ca="1" si="318"/>
        <v>-8.5875035606036132</v>
      </c>
    </row>
    <row r="688" spans="1:34" x14ac:dyDescent="0.2">
      <c r="A688" s="347">
        <f t="shared" ca="1" si="296"/>
        <v>1E-4</v>
      </c>
      <c r="B688" s="304">
        <f t="shared" ca="1" si="297"/>
        <v>34.329700000001182</v>
      </c>
      <c r="D688" s="306">
        <f t="shared" ca="1" si="298"/>
        <v>-0.38028903326435609</v>
      </c>
      <c r="E688" s="307">
        <f t="shared" ca="1" si="299"/>
        <v>-1.2308923191801995</v>
      </c>
      <c r="F688" s="304">
        <f t="shared" ca="1" si="300"/>
        <v>1.2882995188378938</v>
      </c>
      <c r="G688" s="306">
        <f t="shared" ca="1" si="301"/>
        <v>4.7677893591589946</v>
      </c>
      <c r="H688" s="307">
        <f t="shared" ca="1" si="302"/>
        <v>-107.55963963546498</v>
      </c>
      <c r="I688" s="304">
        <f t="shared" ca="1" si="303"/>
        <v>107.66525852792255</v>
      </c>
      <c r="J688" s="306">
        <f t="shared" ca="1" si="304"/>
        <v>386.39683720709877</v>
      </c>
      <c r="K688" s="307">
        <f t="shared" ca="1" si="305"/>
        <v>-11.49516493341601</v>
      </c>
      <c r="L688" s="304">
        <f t="shared" ca="1" si="290"/>
        <v>386.56778787231565</v>
      </c>
      <c r="M688" s="306">
        <f t="shared" ca="1" si="306"/>
        <v>-1.5264983880466194</v>
      </c>
      <c r="N688" s="304">
        <f t="shared" ca="1" si="307"/>
        <v>-87.461915068594692</v>
      </c>
      <c r="P688" s="310">
        <f t="shared" ca="1" si="308"/>
        <v>23</v>
      </c>
      <c r="Q688" s="304">
        <f t="shared" ca="1" si="309"/>
        <v>0</v>
      </c>
      <c r="R688" s="306">
        <f t="shared" ca="1" si="310"/>
        <v>0</v>
      </c>
      <c r="S688" s="307">
        <f t="shared" ca="1" si="311"/>
        <v>5.083000000000002</v>
      </c>
      <c r="T688" s="304">
        <f t="shared" ca="1" si="291"/>
        <v>49.86423000000002</v>
      </c>
      <c r="U688" s="311">
        <f t="shared" ca="1" si="292"/>
        <v>0</v>
      </c>
      <c r="V688" s="306">
        <f t="shared" ca="1" si="293"/>
        <v>1.2264089675200447</v>
      </c>
      <c r="W688" s="304">
        <f t="shared" ca="1" si="294"/>
        <v>43.650571189500589</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1.2128441354975319</v>
      </c>
      <c r="AH688" s="304">
        <f t="shared" ca="1" si="318"/>
        <v>-8.5875321453792797</v>
      </c>
    </row>
    <row r="689" spans="1:34" x14ac:dyDescent="0.2">
      <c r="A689" s="347">
        <f t="shared" ca="1" si="296"/>
        <v>1E-4</v>
      </c>
      <c r="B689" s="304">
        <f t="shared" ca="1" si="297"/>
        <v>34.329800000001185</v>
      </c>
      <c r="D689" s="306">
        <f t="shared" ca="1" si="298"/>
        <v>-0.38028683744798841</v>
      </c>
      <c r="E689" s="307">
        <f t="shared" ca="1" si="299"/>
        <v>-1.2308636093706493</v>
      </c>
      <c r="F689" s="304">
        <f t="shared" ca="1" si="300"/>
        <v>1.2882714401899684</v>
      </c>
      <c r="G689" s="306">
        <f t="shared" ca="1" si="301"/>
        <v>4.7677513304752495</v>
      </c>
      <c r="H689" s="307">
        <f t="shared" ca="1" si="302"/>
        <v>-107.55976272182592</v>
      </c>
      <c r="I689" s="304">
        <f t="shared" ca="1" si="303"/>
        <v>107.66537980950396</v>
      </c>
      <c r="J689" s="306">
        <f t="shared" ca="1" si="304"/>
        <v>386.39683720709877</v>
      </c>
      <c r="K689" s="307">
        <f t="shared" ca="1" si="305"/>
        <v>-11.505920903533875</v>
      </c>
      <c r="L689" s="304">
        <f t="shared" ca="1" si="290"/>
        <v>386.56810786650203</v>
      </c>
      <c r="M689" s="306">
        <f t="shared" ca="1" si="306"/>
        <v>-1.5264987915381312</v>
      </c>
      <c r="N689" s="304">
        <f t="shared" ca="1" si="307"/>
        <v>-87.461938186955379</v>
      </c>
      <c r="P689" s="310">
        <f t="shared" ca="1" si="308"/>
        <v>23</v>
      </c>
      <c r="Q689" s="304">
        <f t="shared" ca="1" si="309"/>
        <v>0</v>
      </c>
      <c r="R689" s="306">
        <f t="shared" ca="1" si="310"/>
        <v>0</v>
      </c>
      <c r="S689" s="307">
        <f t="shared" ca="1" si="311"/>
        <v>5.083000000000002</v>
      </c>
      <c r="T689" s="304">
        <f t="shared" ca="1" si="291"/>
        <v>49.86423000000002</v>
      </c>
      <c r="U689" s="311">
        <f t="shared" ca="1" si="292"/>
        <v>0</v>
      </c>
      <c r="V689" s="306">
        <f t="shared" ca="1" si="293"/>
        <v>1.2264102866430115</v>
      </c>
      <c r="W689" s="304">
        <f t="shared" ca="1" si="294"/>
        <v>43.650716482161336</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1.2128157263787838</v>
      </c>
      <c r="AH689" s="304">
        <f t="shared" ca="1" si="318"/>
        <v>-8.5875607297856718</v>
      </c>
    </row>
    <row r="690" spans="1:34" x14ac:dyDescent="0.2">
      <c r="A690" s="347">
        <f t="shared" ca="1" si="296"/>
        <v>1E-4</v>
      </c>
      <c r="B690" s="304">
        <f t="shared" ca="1" si="297"/>
        <v>34.329900000001189</v>
      </c>
      <c r="D690" s="306">
        <f t="shared" ca="1" si="298"/>
        <v>-0.38028464162757342</v>
      </c>
      <c r="E690" s="307">
        <f t="shared" ca="1" si="299"/>
        <v>-1.2308348999319385</v>
      </c>
      <c r="F690" s="304">
        <f t="shared" ca="1" si="300"/>
        <v>1.2882433619267273</v>
      </c>
      <c r="G690" s="306">
        <f t="shared" ca="1" si="301"/>
        <v>4.7677133020110869</v>
      </c>
      <c r="H690" s="307">
        <f t="shared" ca="1" si="302"/>
        <v>-107.55988580531591</v>
      </c>
      <c r="I690" s="304">
        <f t="shared" ca="1" si="303"/>
        <v>107.66550108824448</v>
      </c>
      <c r="J690" s="306">
        <f t="shared" ca="1" si="304"/>
        <v>386.39683720709877</v>
      </c>
      <c r="K690" s="307">
        <f t="shared" ca="1" si="305"/>
        <v>-11.516676885960232</v>
      </c>
      <c r="L690" s="304">
        <f t="shared" ca="1" si="290"/>
        <v>386.5684281600669</v>
      </c>
      <c r="M690" s="306">
        <f t="shared" ca="1" si="306"/>
        <v>-1.5264991950255158</v>
      </c>
      <c r="N690" s="304">
        <f t="shared" ca="1" si="307"/>
        <v>-87.461961305079598</v>
      </c>
      <c r="P690" s="310">
        <f t="shared" ca="1" si="308"/>
        <v>23</v>
      </c>
      <c r="Q690" s="304">
        <f t="shared" ca="1" si="309"/>
        <v>0</v>
      </c>
      <c r="R690" s="306">
        <f t="shared" ca="1" si="310"/>
        <v>0</v>
      </c>
      <c r="S690" s="307">
        <f t="shared" ca="1" si="311"/>
        <v>5.083000000000002</v>
      </c>
      <c r="T690" s="304">
        <f t="shared" ca="1" si="291"/>
        <v>49.86423000000002</v>
      </c>
      <c r="U690" s="311">
        <f t="shared" ca="1" si="292"/>
        <v>0</v>
      </c>
      <c r="V690" s="306">
        <f t="shared" ca="1" si="293"/>
        <v>1.2264116057689067</v>
      </c>
      <c r="W690" s="304">
        <f t="shared" ca="1" si="294"/>
        <v>43.650861772945078</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1.2127873176259047</v>
      </c>
      <c r="AH690" s="304">
        <f t="shared" ca="1" si="318"/>
        <v>-8.5875893138228054</v>
      </c>
    </row>
    <row r="691" spans="1:34" x14ac:dyDescent="0.2">
      <c r="A691" s="347">
        <f t="shared" ca="1" si="296"/>
        <v>1E-4</v>
      </c>
      <c r="B691" s="304">
        <f t="shared" ca="1" si="297"/>
        <v>34.330000000001192</v>
      </c>
      <c r="D691" s="306">
        <f t="shared" ca="1" si="298"/>
        <v>-0.38028244580310755</v>
      </c>
      <c r="E691" s="307">
        <f t="shared" ca="1" si="299"/>
        <v>-1.2308061908640848</v>
      </c>
      <c r="F691" s="304">
        <f t="shared" ca="1" si="300"/>
        <v>1.2882152840481871</v>
      </c>
      <c r="G691" s="306">
        <f t="shared" ca="1" si="301"/>
        <v>4.7676752737665069</v>
      </c>
      <c r="H691" s="307">
        <f t="shared" ca="1" si="302"/>
        <v>-107.56000888593501</v>
      </c>
      <c r="I691" s="304">
        <f t="shared" ca="1" si="303"/>
        <v>107.66562236414417</v>
      </c>
      <c r="J691" s="306">
        <f t="shared" ca="1" si="304"/>
        <v>386.39683720709877</v>
      </c>
      <c r="K691" s="307">
        <f t="shared" ca="1" si="305"/>
        <v>-11.527432880694795</v>
      </c>
      <c r="L691" s="304">
        <f t="shared" ca="1" si="290"/>
        <v>386.56874875301042</v>
      </c>
      <c r="M691" s="306">
        <f t="shared" ca="1" si="306"/>
        <v>-1.526499598508773</v>
      </c>
      <c r="N691" s="304">
        <f t="shared" ca="1" si="307"/>
        <v>-87.461984422967348</v>
      </c>
      <c r="P691" s="310">
        <f t="shared" ca="1" si="308"/>
        <v>23</v>
      </c>
      <c r="Q691" s="304">
        <f t="shared" ca="1" si="309"/>
        <v>0</v>
      </c>
      <c r="R691" s="306">
        <f t="shared" ca="1" si="310"/>
        <v>0</v>
      </c>
      <c r="S691" s="307">
        <f t="shared" ca="1" si="311"/>
        <v>5.083000000000002</v>
      </c>
      <c r="T691" s="304">
        <f t="shared" ca="1" si="291"/>
        <v>49.86423000000002</v>
      </c>
      <c r="U691" s="311">
        <f t="shared" ca="1" si="292"/>
        <v>0</v>
      </c>
      <c r="V691" s="306">
        <f t="shared" ca="1" si="293"/>
        <v>1.2264129248977313</v>
      </c>
      <c r="W691" s="304">
        <f t="shared" ca="1" si="294"/>
        <v>43.651007061851885</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1.2127589092389108</v>
      </c>
      <c r="AH691" s="304">
        <f t="shared" ca="1" si="318"/>
        <v>-8.5876178974906665</v>
      </c>
    </row>
    <row r="692" spans="1:34" x14ac:dyDescent="0.2">
      <c r="A692" s="347">
        <f t="shared" ca="1" si="296"/>
        <v>1E-4</v>
      </c>
      <c r="B692" s="304">
        <f t="shared" ca="1" si="297"/>
        <v>34.330100000001195</v>
      </c>
      <c r="D692" s="306">
        <f t="shared" ca="1" si="298"/>
        <v>-0.38028024997459414</v>
      </c>
      <c r="E692" s="307">
        <f t="shared" ca="1" si="299"/>
        <v>-1.2307774821670705</v>
      </c>
      <c r="F692" s="304">
        <f t="shared" ca="1" si="300"/>
        <v>1.2881872065543321</v>
      </c>
      <c r="G692" s="306">
        <f t="shared" ca="1" si="301"/>
        <v>4.7676372457415095</v>
      </c>
      <c r="H692" s="307">
        <f t="shared" ca="1" si="302"/>
        <v>-107.56013196368322</v>
      </c>
      <c r="I692" s="304">
        <f t="shared" ca="1" si="303"/>
        <v>107.66574363720306</v>
      </c>
      <c r="J692" s="306">
        <f t="shared" ca="1" si="304"/>
        <v>386.39683720709877</v>
      </c>
      <c r="K692" s="307">
        <f t="shared" ca="1" si="305"/>
        <v>-11.538188887737276</v>
      </c>
      <c r="L692" s="304">
        <f t="shared" ca="1" si="290"/>
        <v>386.56906964533295</v>
      </c>
      <c r="M692" s="306">
        <f t="shared" ca="1" si="306"/>
        <v>-1.5265000019879031</v>
      </c>
      <c r="N692" s="304">
        <f t="shared" ca="1" si="307"/>
        <v>-87.462007540618629</v>
      </c>
      <c r="P692" s="310">
        <f t="shared" ca="1" si="308"/>
        <v>23</v>
      </c>
      <c r="Q692" s="304">
        <f t="shared" ca="1" si="309"/>
        <v>0</v>
      </c>
      <c r="R692" s="306">
        <f t="shared" ca="1" si="310"/>
        <v>0</v>
      </c>
      <c r="S692" s="307">
        <f t="shared" ca="1" si="311"/>
        <v>5.083000000000002</v>
      </c>
      <c r="T692" s="304">
        <f t="shared" ca="1" si="291"/>
        <v>49.86423000000002</v>
      </c>
      <c r="U692" s="311">
        <f t="shared" ca="1" si="292"/>
        <v>0</v>
      </c>
      <c r="V692" s="306">
        <f t="shared" ca="1" si="293"/>
        <v>1.2264142440294852</v>
      </c>
      <c r="W692" s="304">
        <f t="shared" ca="1" si="294"/>
        <v>43.651152348881766</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1.2127305012177825</v>
      </c>
      <c r="AH692" s="304">
        <f t="shared" ca="1" si="318"/>
        <v>-8.587646480789271</v>
      </c>
    </row>
    <row r="693" spans="1:34" x14ac:dyDescent="0.2">
      <c r="A693" s="347">
        <f t="shared" ca="1" si="296"/>
        <v>1E-4</v>
      </c>
      <c r="B693" s="304">
        <f t="shared" ca="1" si="297"/>
        <v>34.330200000001199</v>
      </c>
      <c r="D693" s="306">
        <f t="shared" ca="1" si="298"/>
        <v>-0.3802780541420322</v>
      </c>
      <c r="E693" s="307">
        <f t="shared" ca="1" si="299"/>
        <v>-1.230748773840892</v>
      </c>
      <c r="F693" s="304">
        <f t="shared" ca="1" si="300"/>
        <v>1.2881591294451589</v>
      </c>
      <c r="G693" s="306">
        <f t="shared" ca="1" si="301"/>
        <v>4.7675992179360955</v>
      </c>
      <c r="H693" s="307">
        <f t="shared" ca="1" si="302"/>
        <v>-107.5602550385606</v>
      </c>
      <c r="I693" s="304">
        <f t="shared" ca="1" si="303"/>
        <v>107.66586490742117</v>
      </c>
      <c r="J693" s="306">
        <f t="shared" ca="1" si="304"/>
        <v>386.39683720709877</v>
      </c>
      <c r="K693" s="307">
        <f t="shared" ca="1" si="305"/>
        <v>-11.548944907087387</v>
      </c>
      <c r="L693" s="304">
        <f t="shared" ca="1" si="290"/>
        <v>386.56939083703475</v>
      </c>
      <c r="M693" s="306">
        <f t="shared" ca="1" si="306"/>
        <v>-1.5265004054629061</v>
      </c>
      <c r="N693" s="304">
        <f t="shared" ca="1" si="307"/>
        <v>-87.462030658033441</v>
      </c>
      <c r="P693" s="310">
        <f t="shared" ca="1" si="308"/>
        <v>23</v>
      </c>
      <c r="Q693" s="304">
        <f t="shared" ca="1" si="309"/>
        <v>0</v>
      </c>
      <c r="R693" s="306">
        <f t="shared" ca="1" si="310"/>
        <v>0</v>
      </c>
      <c r="S693" s="307">
        <f t="shared" ca="1" si="311"/>
        <v>5.083000000000002</v>
      </c>
      <c r="T693" s="304">
        <f t="shared" ca="1" si="291"/>
        <v>49.86423000000002</v>
      </c>
      <c r="U693" s="311">
        <f t="shared" ca="1" si="292"/>
        <v>0</v>
      </c>
      <c r="V693" s="306">
        <f t="shared" ca="1" si="293"/>
        <v>1.2264155631641682</v>
      </c>
      <c r="W693" s="304">
        <f t="shared" ca="1" si="294"/>
        <v>43.651297634034705</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1.2127020935625232</v>
      </c>
      <c r="AH693" s="304">
        <f t="shared" ca="1" si="318"/>
        <v>-8.5876750637186205</v>
      </c>
    </row>
    <row r="694" spans="1:34" x14ac:dyDescent="0.2">
      <c r="A694" s="347">
        <f t="shared" ca="1" si="296"/>
        <v>1E-4</v>
      </c>
      <c r="B694" s="304">
        <f t="shared" ca="1" si="297"/>
        <v>34.330300000001202</v>
      </c>
      <c r="D694" s="306">
        <f t="shared" ca="1" si="298"/>
        <v>-0.38027585830542238</v>
      </c>
      <c r="E694" s="307">
        <f t="shared" ca="1" si="299"/>
        <v>-1.2307200658855564</v>
      </c>
      <c r="F694" s="304">
        <f t="shared" ca="1" si="300"/>
        <v>1.2881310527206749</v>
      </c>
      <c r="G694" s="306">
        <f t="shared" ca="1" si="301"/>
        <v>4.767561190350265</v>
      </c>
      <c r="H694" s="307">
        <f t="shared" ca="1" si="302"/>
        <v>-107.56037811056719</v>
      </c>
      <c r="I694" s="304">
        <f t="shared" ca="1" si="303"/>
        <v>107.66598617479856</v>
      </c>
      <c r="J694" s="306">
        <f t="shared" ca="1" si="304"/>
        <v>386.39683720709877</v>
      </c>
      <c r="K694" s="307">
        <f t="shared" ca="1" si="305"/>
        <v>-11.559700938744843</v>
      </c>
      <c r="L694" s="304">
        <f t="shared" ca="1" si="290"/>
        <v>386.56971232811605</v>
      </c>
      <c r="M694" s="306">
        <f t="shared" ca="1" si="306"/>
        <v>-1.5265008089337817</v>
      </c>
      <c r="N694" s="304">
        <f t="shared" ca="1" si="307"/>
        <v>-87.462053775211757</v>
      </c>
      <c r="P694" s="310">
        <f t="shared" ca="1" si="308"/>
        <v>23</v>
      </c>
      <c r="Q694" s="304">
        <f t="shared" ca="1" si="309"/>
        <v>0</v>
      </c>
      <c r="R694" s="306">
        <f t="shared" ca="1" si="310"/>
        <v>0</v>
      </c>
      <c r="S694" s="307">
        <f t="shared" ca="1" si="311"/>
        <v>5.083000000000002</v>
      </c>
      <c r="T694" s="304">
        <f t="shared" ca="1" si="291"/>
        <v>49.86423000000002</v>
      </c>
      <c r="U694" s="311">
        <f t="shared" ca="1" si="292"/>
        <v>0</v>
      </c>
      <c r="V694" s="306">
        <f t="shared" ca="1" si="293"/>
        <v>1.22641688230178</v>
      </c>
      <c r="W694" s="304">
        <f t="shared" ca="1" si="294"/>
        <v>43.651442917310732</v>
      </c>
      <c r="Y694" s="314" t="str">
        <f t="shared" ca="1" si="312"/>
        <v/>
      </c>
      <c r="Z694" s="315" t="str">
        <f t="shared" ca="1" si="313"/>
        <v/>
      </c>
      <c r="AA694" s="316" t="str">
        <f t="shared" ca="1" si="314"/>
        <v/>
      </c>
      <c r="AC694" s="310" t="e">
        <f t="shared" ca="1" si="315"/>
        <v>#N/A</v>
      </c>
      <c r="AD694" s="323" t="e">
        <f t="shared" ca="1" si="316"/>
        <v>#N/A</v>
      </c>
      <c r="AE694" s="324" t="e">
        <f t="shared" ca="1" si="295"/>
        <v>#N/A</v>
      </c>
      <c r="AG694" s="306">
        <f t="shared" ca="1" si="317"/>
        <v>1.2126736862731313</v>
      </c>
      <c r="AH694" s="304">
        <f t="shared" ca="1" si="318"/>
        <v>-8.5877036462787117</v>
      </c>
    </row>
    <row r="695" spans="1:34" x14ac:dyDescent="0.2">
      <c r="A695" s="347">
        <f t="shared" ca="1" si="296"/>
        <v>1E-4</v>
      </c>
      <c r="B695" s="304">
        <f t="shared" ca="1" si="297"/>
        <v>34.330400000001205</v>
      </c>
      <c r="D695" s="306">
        <f t="shared" ca="1" si="298"/>
        <v>-0.38027366246476757</v>
      </c>
      <c r="E695" s="307">
        <f t="shared" ca="1" si="299"/>
        <v>-1.2306913583010566</v>
      </c>
      <c r="F695" s="304">
        <f t="shared" ca="1" si="300"/>
        <v>1.2881029763808745</v>
      </c>
      <c r="G695" s="306">
        <f t="shared" ca="1" si="301"/>
        <v>4.7675231629840189</v>
      </c>
      <c r="H695" s="307">
        <f t="shared" ca="1" si="302"/>
        <v>-107.56050117970301</v>
      </c>
      <c r="I695" s="304">
        <f t="shared" ca="1" si="303"/>
        <v>107.66610743933525</v>
      </c>
      <c r="J695" s="306">
        <f t="shared" ca="1" si="304"/>
        <v>386.39683720709877</v>
      </c>
      <c r="K695" s="307">
        <f t="shared" ca="1" si="305"/>
        <v>-11.570456982709356</v>
      </c>
      <c r="L695" s="304">
        <f t="shared" ca="1" si="290"/>
        <v>386.57003411857715</v>
      </c>
      <c r="M695" s="306">
        <f t="shared" ca="1" si="306"/>
        <v>-1.5265012124005306</v>
      </c>
      <c r="N695" s="304">
        <f t="shared" ca="1" si="307"/>
        <v>-87.462076892153647</v>
      </c>
      <c r="P695" s="310">
        <f t="shared" ca="1" si="308"/>
        <v>23</v>
      </c>
      <c r="Q695" s="304">
        <f t="shared" ca="1" si="309"/>
        <v>0</v>
      </c>
      <c r="R695" s="306">
        <f t="shared" ca="1" si="310"/>
        <v>0</v>
      </c>
      <c r="S695" s="307">
        <f t="shared" ca="1" si="311"/>
        <v>5.083000000000002</v>
      </c>
      <c r="T695" s="304">
        <f t="shared" ca="1" si="291"/>
        <v>49.86423000000002</v>
      </c>
      <c r="U695" s="311">
        <f t="shared" ca="1" si="292"/>
        <v>0</v>
      </c>
      <c r="V695" s="306">
        <f t="shared" ca="1" si="293"/>
        <v>1.2264182014423213</v>
      </c>
      <c r="W695" s="304">
        <f t="shared" ca="1" si="294"/>
        <v>43.651588198709888</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1.2126452793496085</v>
      </c>
      <c r="AH695" s="304">
        <f t="shared" ca="1" si="318"/>
        <v>-8.5877322284695481</v>
      </c>
    </row>
    <row r="696" spans="1:34" x14ac:dyDescent="0.2">
      <c r="A696" s="347">
        <f t="shared" ca="1" si="296"/>
        <v>1E-4</v>
      </c>
      <c r="B696" s="304">
        <f t="shared" ca="1" si="297"/>
        <v>34.330500000001209</v>
      </c>
      <c r="D696" s="306">
        <f t="shared" ca="1" si="298"/>
        <v>-0.38027146662006334</v>
      </c>
      <c r="E696" s="307">
        <f t="shared" ca="1" si="299"/>
        <v>-1.2306626510873819</v>
      </c>
      <c r="F696" s="304">
        <f t="shared" ca="1" si="300"/>
        <v>1.2880749004257466</v>
      </c>
      <c r="G696" s="306">
        <f t="shared" ca="1" si="301"/>
        <v>4.7674851358373571</v>
      </c>
      <c r="H696" s="307">
        <f t="shared" ca="1" si="302"/>
        <v>-107.56062424596811</v>
      </c>
      <c r="I696" s="304">
        <f t="shared" ca="1" si="303"/>
        <v>107.66622870103129</v>
      </c>
      <c r="J696" s="306">
        <f t="shared" ca="1" si="304"/>
        <v>386.39683720709877</v>
      </c>
      <c r="K696" s="307">
        <f t="shared" ca="1" si="305"/>
        <v>-11.581213038980639</v>
      </c>
      <c r="L696" s="304">
        <f t="shared" ca="1" si="290"/>
        <v>386.57035620841833</v>
      </c>
      <c r="M696" s="306">
        <f t="shared" ca="1" si="306"/>
        <v>-1.5265016158631521</v>
      </c>
      <c r="N696" s="304">
        <f t="shared" ca="1" si="307"/>
        <v>-87.462100008859053</v>
      </c>
      <c r="P696" s="310">
        <f t="shared" ca="1" si="308"/>
        <v>23</v>
      </c>
      <c r="Q696" s="304">
        <f t="shared" ca="1" si="309"/>
        <v>0</v>
      </c>
      <c r="R696" s="306">
        <f t="shared" ca="1" si="310"/>
        <v>0</v>
      </c>
      <c r="S696" s="307">
        <f t="shared" ca="1" si="311"/>
        <v>5.083000000000002</v>
      </c>
      <c r="T696" s="304">
        <f t="shared" ca="1" si="291"/>
        <v>49.86423000000002</v>
      </c>
      <c r="U696" s="311">
        <f t="shared" ca="1" si="292"/>
        <v>0</v>
      </c>
      <c r="V696" s="306">
        <f t="shared" ca="1" si="293"/>
        <v>1.2264195205857913</v>
      </c>
      <c r="W696" s="304">
        <f t="shared" ca="1" si="294"/>
        <v>43.65173347823216</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1.2126168727919389</v>
      </c>
      <c r="AH696" s="304">
        <f t="shared" ca="1" si="318"/>
        <v>-8.587760810291142</v>
      </c>
    </row>
    <row r="697" spans="1:34" x14ac:dyDescent="0.2">
      <c r="A697" s="347">
        <f t="shared" ca="1" si="296"/>
        <v>1E-4</v>
      </c>
      <c r="B697" s="304">
        <f t="shared" ca="1" si="297"/>
        <v>34.330600000001212</v>
      </c>
      <c r="D697" s="306">
        <f t="shared" ca="1" si="298"/>
        <v>-0.38026927077131589</v>
      </c>
      <c r="E697" s="307">
        <f t="shared" ca="1" si="299"/>
        <v>-1.2306339442445395</v>
      </c>
      <c r="F697" s="304">
        <f t="shared" ca="1" si="300"/>
        <v>1.2880468248553003</v>
      </c>
      <c r="G697" s="306">
        <f t="shared" ca="1" si="301"/>
        <v>4.7674471089102797</v>
      </c>
      <c r="H697" s="307">
        <f t="shared" ca="1" si="302"/>
        <v>-107.56074730936254</v>
      </c>
      <c r="I697" s="304">
        <f t="shared" ca="1" si="303"/>
        <v>107.66634995988672</v>
      </c>
      <c r="J697" s="306">
        <f t="shared" ca="1" si="304"/>
        <v>386.39683720709877</v>
      </c>
      <c r="K697" s="307">
        <f t="shared" ca="1" si="305"/>
        <v>-11.591969107558405</v>
      </c>
      <c r="L697" s="304">
        <f t="shared" ca="1" si="290"/>
        <v>386.57067859763981</v>
      </c>
      <c r="M697" s="306">
        <f t="shared" ca="1" si="306"/>
        <v>-1.526502019321647</v>
      </c>
      <c r="N697" s="304">
        <f t="shared" ca="1" si="307"/>
        <v>-87.46212312532802</v>
      </c>
      <c r="P697" s="310">
        <f t="shared" ca="1" si="308"/>
        <v>23</v>
      </c>
      <c r="Q697" s="304">
        <f t="shared" ca="1" si="309"/>
        <v>0</v>
      </c>
      <c r="R697" s="306">
        <f t="shared" ca="1" si="310"/>
        <v>0</v>
      </c>
      <c r="S697" s="307">
        <f t="shared" ca="1" si="311"/>
        <v>5.083000000000002</v>
      </c>
      <c r="T697" s="304">
        <f t="shared" ca="1" si="291"/>
        <v>49.86423000000002</v>
      </c>
      <c r="U697" s="311">
        <f t="shared" ca="1" si="292"/>
        <v>0</v>
      </c>
      <c r="V697" s="306">
        <f t="shared" ca="1" si="293"/>
        <v>1.2264208397321901</v>
      </c>
      <c r="W697" s="304">
        <f t="shared" ca="1" si="294"/>
        <v>43.651878755877561</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1.212588466600133</v>
      </c>
      <c r="AH697" s="304">
        <f t="shared" ca="1" si="318"/>
        <v>-8.5877893917434864</v>
      </c>
    </row>
    <row r="698" spans="1:34" x14ac:dyDescent="0.2">
      <c r="A698" s="347">
        <f t="shared" ca="1" si="296"/>
        <v>1E-4</v>
      </c>
      <c r="B698" s="304">
        <f t="shared" ca="1" si="297"/>
        <v>34.330700000001215</v>
      </c>
      <c r="D698" s="306">
        <f t="shared" ca="1" si="298"/>
        <v>-0.38026707491852074</v>
      </c>
      <c r="E698" s="307">
        <f t="shared" ca="1" si="299"/>
        <v>-1.2306052377725223</v>
      </c>
      <c r="F698" s="304">
        <f t="shared" ca="1" si="300"/>
        <v>1.2880187496695279</v>
      </c>
      <c r="G698" s="306">
        <f t="shared" ca="1" si="301"/>
        <v>4.7674090822027875</v>
      </c>
      <c r="H698" s="307">
        <f t="shared" ca="1" si="302"/>
        <v>-107.56087036988632</v>
      </c>
      <c r="I698" s="304">
        <f t="shared" ca="1" si="303"/>
        <v>107.66647121590155</v>
      </c>
      <c r="J698" s="306">
        <f t="shared" ca="1" si="304"/>
        <v>386.39683720709877</v>
      </c>
      <c r="K698" s="307">
        <f t="shared" ca="1" si="305"/>
        <v>-11.602725188442369</v>
      </c>
      <c r="L698" s="304">
        <f t="shared" ca="1" si="290"/>
        <v>386.57100128624199</v>
      </c>
      <c r="M698" s="306">
        <f t="shared" ca="1" si="306"/>
        <v>-1.5265024227760149</v>
      </c>
      <c r="N698" s="304">
        <f t="shared" ca="1" si="307"/>
        <v>-87.462146241560518</v>
      </c>
      <c r="P698" s="310">
        <f t="shared" ca="1" si="308"/>
        <v>23</v>
      </c>
      <c r="Q698" s="304">
        <f t="shared" ca="1" si="309"/>
        <v>0</v>
      </c>
      <c r="R698" s="306">
        <f t="shared" ca="1" si="310"/>
        <v>0</v>
      </c>
      <c r="S698" s="307">
        <f t="shared" ca="1" si="311"/>
        <v>5.083000000000002</v>
      </c>
      <c r="T698" s="304">
        <f t="shared" ca="1" si="291"/>
        <v>49.86423000000002</v>
      </c>
      <c r="U698" s="311">
        <f t="shared" ca="1" si="292"/>
        <v>0</v>
      </c>
      <c r="V698" s="306">
        <f t="shared" ca="1" si="293"/>
        <v>1.2264221588815181</v>
      </c>
      <c r="W698" s="304">
        <f t="shared" ca="1" si="294"/>
        <v>43.652024031646121</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1.2125600607741784</v>
      </c>
      <c r="AH698" s="304">
        <f t="shared" ca="1" si="318"/>
        <v>-8.5878179728265884</v>
      </c>
    </row>
    <row r="699" spans="1:34" x14ac:dyDescent="0.2">
      <c r="A699" s="347">
        <f t="shared" ca="1" si="296"/>
        <v>1E-4</v>
      </c>
      <c r="B699" s="304">
        <f t="shared" ca="1" si="297"/>
        <v>34.330800000001219</v>
      </c>
      <c r="D699" s="306">
        <f t="shared" ca="1" si="298"/>
        <v>-0.38026487906168055</v>
      </c>
      <c r="E699" s="307">
        <f t="shared" ca="1" si="299"/>
        <v>-1.2305765316713284</v>
      </c>
      <c r="F699" s="304">
        <f t="shared" ca="1" si="300"/>
        <v>1.2879906748684289</v>
      </c>
      <c r="G699" s="306">
        <f t="shared" ca="1" si="301"/>
        <v>4.7673710557148814</v>
      </c>
      <c r="H699" s="307">
        <f t="shared" ca="1" si="302"/>
        <v>-107.56099342753949</v>
      </c>
      <c r="I699" s="304">
        <f t="shared" ca="1" si="303"/>
        <v>107.66659246907585</v>
      </c>
      <c r="J699" s="306">
        <f t="shared" ca="1" si="304"/>
        <v>386.39683720709877</v>
      </c>
      <c r="K699" s="307">
        <f t="shared" ca="1" si="305"/>
        <v>-11.613481281632239</v>
      </c>
      <c r="L699" s="304">
        <f t="shared" ca="1" si="290"/>
        <v>386.57132427422493</v>
      </c>
      <c r="M699" s="306">
        <f t="shared" ca="1" si="306"/>
        <v>-1.5265028262262561</v>
      </c>
      <c r="N699" s="304">
        <f t="shared" ca="1" si="307"/>
        <v>-87.46216935755659</v>
      </c>
      <c r="P699" s="310">
        <f t="shared" ca="1" si="308"/>
        <v>23</v>
      </c>
      <c r="Q699" s="304">
        <f t="shared" ca="1" si="309"/>
        <v>0</v>
      </c>
      <c r="R699" s="306">
        <f t="shared" ca="1" si="310"/>
        <v>0</v>
      </c>
      <c r="S699" s="307">
        <f t="shared" ca="1" si="311"/>
        <v>5.083000000000002</v>
      </c>
      <c r="T699" s="304">
        <f t="shared" ca="1" si="291"/>
        <v>49.86423000000002</v>
      </c>
      <c r="U699" s="311">
        <f t="shared" ca="1" si="292"/>
        <v>0</v>
      </c>
      <c r="V699" s="306">
        <f t="shared" ca="1" si="293"/>
        <v>1.2264234780337748</v>
      </c>
      <c r="W699" s="304">
        <f t="shared" ca="1" si="294"/>
        <v>43.652169305537846</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1.2125316553140788</v>
      </c>
      <c r="AH699" s="304">
        <f t="shared" ca="1" si="318"/>
        <v>-8.5878465535404498</v>
      </c>
    </row>
    <row r="700" spans="1:34" x14ac:dyDescent="0.2">
      <c r="A700" s="347">
        <f t="shared" ca="1" si="296"/>
        <v>1E-4</v>
      </c>
      <c r="B700" s="304">
        <f t="shared" ca="1" si="297"/>
        <v>34.330900000001222</v>
      </c>
      <c r="D700" s="306">
        <f t="shared" ca="1" si="298"/>
        <v>-0.38026268320079432</v>
      </c>
      <c r="E700" s="307">
        <f t="shared" ca="1" si="299"/>
        <v>-1.2305478259409544</v>
      </c>
      <c r="F700" s="304">
        <f t="shared" ca="1" si="300"/>
        <v>1.2879626004519995</v>
      </c>
      <c r="G700" s="306">
        <f t="shared" ca="1" si="301"/>
        <v>4.7673330294465615</v>
      </c>
      <c r="H700" s="307">
        <f t="shared" ca="1" si="302"/>
        <v>-107.56111648232208</v>
      </c>
      <c r="I700" s="304">
        <f t="shared" ca="1" si="303"/>
        <v>107.66671371940964</v>
      </c>
      <c r="J700" s="306">
        <f t="shared" ca="1" si="304"/>
        <v>386.39683720709877</v>
      </c>
      <c r="K700" s="307">
        <f t="shared" ca="1" si="305"/>
        <v>-11.624237387127733</v>
      </c>
      <c r="L700" s="304">
        <f t="shared" ca="1" si="290"/>
        <v>386.57164756158915</v>
      </c>
      <c r="M700" s="306">
        <f t="shared" ca="1" si="306"/>
        <v>-1.5265032296723704</v>
      </c>
      <c r="N700" s="304">
        <f t="shared" ca="1" si="307"/>
        <v>-87.462192473316193</v>
      </c>
      <c r="P700" s="310">
        <f t="shared" ca="1" si="308"/>
        <v>23</v>
      </c>
      <c r="Q700" s="304">
        <f t="shared" ca="1" si="309"/>
        <v>0</v>
      </c>
      <c r="R700" s="306">
        <f t="shared" ca="1" si="310"/>
        <v>0</v>
      </c>
      <c r="S700" s="307">
        <f t="shared" ca="1" si="311"/>
        <v>5.083000000000002</v>
      </c>
      <c r="T700" s="304">
        <f t="shared" ca="1" si="291"/>
        <v>49.86423000000002</v>
      </c>
      <c r="U700" s="311">
        <f t="shared" ca="1" si="292"/>
        <v>0</v>
      </c>
      <c r="V700" s="306">
        <f t="shared" ca="1" si="293"/>
        <v>1.226424797188961</v>
      </c>
      <c r="W700" s="304">
        <f t="shared" ca="1" si="294"/>
        <v>43.652314577552772</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1.212503250219827</v>
      </c>
      <c r="AH700" s="304">
        <f t="shared" ca="1" si="318"/>
        <v>-8.5878751338850741</v>
      </c>
    </row>
    <row r="701" spans="1:34" x14ac:dyDescent="0.2">
      <c r="A701" s="347">
        <f t="shared" ca="1" si="296"/>
        <v>1E-4</v>
      </c>
      <c r="B701" s="304">
        <f t="shared" ca="1" si="297"/>
        <v>34.331000000001225</v>
      </c>
      <c r="D701" s="306">
        <f t="shared" ca="1" si="298"/>
        <v>-0.3802604873358652</v>
      </c>
      <c r="E701" s="307">
        <f t="shared" ca="1" si="299"/>
        <v>-1.230519120581393</v>
      </c>
      <c r="F701" s="304">
        <f t="shared" ca="1" si="300"/>
        <v>1.2879345264202346</v>
      </c>
      <c r="G701" s="306">
        <f t="shared" ca="1" si="301"/>
        <v>4.7672950033978276</v>
      </c>
      <c r="H701" s="307">
        <f t="shared" ca="1" si="302"/>
        <v>-107.56123953423413</v>
      </c>
      <c r="I701" s="304">
        <f t="shared" ca="1" si="303"/>
        <v>107.66683496690294</v>
      </c>
      <c r="J701" s="306">
        <f t="shared" ca="1" si="304"/>
        <v>386.39683720709877</v>
      </c>
      <c r="K701" s="307">
        <f t="shared" ca="1" si="305"/>
        <v>-11.634993504928561</v>
      </c>
      <c r="L701" s="304">
        <f t="shared" ca="1" si="290"/>
        <v>386.57197114833468</v>
      </c>
      <c r="M701" s="306">
        <f t="shared" ca="1" si="306"/>
        <v>-1.526503633114358</v>
      </c>
      <c r="N701" s="304">
        <f t="shared" ca="1" si="307"/>
        <v>-87.462215588839371</v>
      </c>
      <c r="P701" s="310">
        <f t="shared" ca="1" si="308"/>
        <v>23</v>
      </c>
      <c r="Q701" s="304">
        <f t="shared" ca="1" si="309"/>
        <v>0</v>
      </c>
      <c r="R701" s="306">
        <f t="shared" ca="1" si="310"/>
        <v>0</v>
      </c>
      <c r="S701" s="307">
        <f t="shared" ca="1" si="311"/>
        <v>5.083000000000002</v>
      </c>
      <c r="T701" s="304">
        <f t="shared" ca="1" si="291"/>
        <v>49.86423000000002</v>
      </c>
      <c r="U701" s="311">
        <f t="shared" ca="1" si="292"/>
        <v>0</v>
      </c>
      <c r="V701" s="306">
        <f t="shared" ca="1" si="293"/>
        <v>1.2264261163470755</v>
      </c>
      <c r="W701" s="304">
        <f t="shared" ca="1" si="294"/>
        <v>43.652459847690857</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1.2124748454914176</v>
      </c>
      <c r="AH701" s="304">
        <f t="shared" ca="1" si="318"/>
        <v>-8.5879037138604666</v>
      </c>
    </row>
    <row r="702" spans="1:34" x14ac:dyDescent="0.2">
      <c r="A702" s="347">
        <f t="shared" ca="1" si="296"/>
        <v>1E-4</v>
      </c>
      <c r="B702" s="304">
        <f t="shared" ca="1" si="297"/>
        <v>34.331100000001229</v>
      </c>
      <c r="D702" s="306">
        <f t="shared" ca="1" si="298"/>
        <v>-0.38025829146689172</v>
      </c>
      <c r="E702" s="307">
        <f t="shared" ca="1" si="299"/>
        <v>-1.2304904155926515</v>
      </c>
      <c r="F702" s="304">
        <f t="shared" ca="1" si="300"/>
        <v>1.2879064527731414</v>
      </c>
      <c r="G702" s="306">
        <f t="shared" ca="1" si="301"/>
        <v>4.7672569775686808</v>
      </c>
      <c r="H702" s="307">
        <f t="shared" ca="1" si="302"/>
        <v>-107.5613625832757</v>
      </c>
      <c r="I702" s="304">
        <f t="shared" ca="1" si="303"/>
        <v>107.66695621155581</v>
      </c>
      <c r="J702" s="306">
        <f t="shared" ca="1" si="304"/>
        <v>386.39683720709877</v>
      </c>
      <c r="K702" s="307">
        <f t="shared" ca="1" si="305"/>
        <v>-11.645749635034436</v>
      </c>
      <c r="L702" s="304">
        <f t="shared" ca="1" si="290"/>
        <v>386.57229503446194</v>
      </c>
      <c r="M702" s="306">
        <f t="shared" ca="1" si="306"/>
        <v>-1.5265040365522191</v>
      </c>
      <c r="N702" s="304">
        <f t="shared" ca="1" si="307"/>
        <v>-87.462238704126108</v>
      </c>
      <c r="P702" s="310">
        <f t="shared" ca="1" si="308"/>
        <v>23</v>
      </c>
      <c r="Q702" s="304">
        <f t="shared" ca="1" si="309"/>
        <v>0</v>
      </c>
      <c r="R702" s="306">
        <f t="shared" ca="1" si="310"/>
        <v>0</v>
      </c>
      <c r="S702" s="307">
        <f t="shared" ca="1" si="311"/>
        <v>5.083000000000002</v>
      </c>
      <c r="T702" s="304">
        <f t="shared" ca="1" si="291"/>
        <v>49.86423000000002</v>
      </c>
      <c r="U702" s="311">
        <f t="shared" ca="1" si="292"/>
        <v>0</v>
      </c>
      <c r="V702" s="306">
        <f t="shared" ca="1" si="293"/>
        <v>1.2264274355081193</v>
      </c>
      <c r="W702" s="304">
        <f t="shared" ca="1" si="294"/>
        <v>43.652605115952156</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1.2124464411288596</v>
      </c>
      <c r="AH702" s="304">
        <f t="shared" ca="1" si="318"/>
        <v>-8.587932293466622</v>
      </c>
    </row>
    <row r="703" spans="1:34" x14ac:dyDescent="0.2">
      <c r="A703" s="347">
        <f t="shared" ca="1" si="296"/>
        <v>1E-4</v>
      </c>
      <c r="B703" s="304">
        <f t="shared" ca="1" si="297"/>
        <v>34.331200000001232</v>
      </c>
      <c r="D703" s="306">
        <f t="shared" ca="1" si="298"/>
        <v>-0.38025609559387319</v>
      </c>
      <c r="E703" s="307">
        <f t="shared" ca="1" si="299"/>
        <v>-1.2304617109747227</v>
      </c>
      <c r="F703" s="304">
        <f t="shared" ca="1" si="300"/>
        <v>1.2878783795107125</v>
      </c>
      <c r="G703" s="306">
        <f t="shared" ca="1" si="301"/>
        <v>4.767218951959121</v>
      </c>
      <c r="H703" s="307">
        <f t="shared" ca="1" si="302"/>
        <v>-107.56148562944679</v>
      </c>
      <c r="I703" s="304">
        <f t="shared" ca="1" si="303"/>
        <v>107.66707745336829</v>
      </c>
      <c r="J703" s="306">
        <f t="shared" ca="1" si="304"/>
        <v>386.39683720709877</v>
      </c>
      <c r="K703" s="307">
        <f t="shared" ca="1" si="305"/>
        <v>-11.656505777445073</v>
      </c>
      <c r="L703" s="304">
        <f t="shared" ca="1" si="290"/>
        <v>386.5726192199711</v>
      </c>
      <c r="M703" s="306">
        <f t="shared" ca="1" si="306"/>
        <v>-1.5265044399859533</v>
      </c>
      <c r="N703" s="304">
        <f t="shared" ca="1" si="307"/>
        <v>-87.462261819176391</v>
      </c>
      <c r="P703" s="310">
        <f t="shared" ca="1" si="308"/>
        <v>23</v>
      </c>
      <c r="Q703" s="304">
        <f t="shared" ca="1" si="309"/>
        <v>0</v>
      </c>
      <c r="R703" s="306">
        <f t="shared" ca="1" si="310"/>
        <v>0</v>
      </c>
      <c r="S703" s="307">
        <f t="shared" ca="1" si="311"/>
        <v>5.083000000000002</v>
      </c>
      <c r="T703" s="304">
        <f t="shared" ca="1" si="291"/>
        <v>49.86423000000002</v>
      </c>
      <c r="U703" s="311">
        <f t="shared" ca="1" si="292"/>
        <v>0</v>
      </c>
      <c r="V703" s="306">
        <f t="shared" ca="1" si="293"/>
        <v>1.2264287546720918</v>
      </c>
      <c r="W703" s="304">
        <f t="shared" ca="1" si="294"/>
        <v>43.652750382336706</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1.2124180371321422</v>
      </c>
      <c r="AH703" s="304">
        <f t="shared" ca="1" si="318"/>
        <v>-8.5879608727035492</v>
      </c>
    </row>
    <row r="704" spans="1:34" x14ac:dyDescent="0.2">
      <c r="A704" s="347">
        <f t="shared" ca="1" si="296"/>
        <v>1E-4</v>
      </c>
      <c r="B704" s="304">
        <f t="shared" ca="1" si="297"/>
        <v>34.331300000001235</v>
      </c>
      <c r="D704" s="306">
        <f t="shared" ca="1" si="298"/>
        <v>-0.3802538997168145</v>
      </c>
      <c r="E704" s="307">
        <f t="shared" ca="1" si="299"/>
        <v>-1.2304330067275941</v>
      </c>
      <c r="F704" s="304">
        <f t="shared" ca="1" si="300"/>
        <v>1.2878503066329381</v>
      </c>
      <c r="G704" s="306">
        <f t="shared" ca="1" si="301"/>
        <v>4.7671809265691492</v>
      </c>
      <c r="H704" s="307">
        <f t="shared" ca="1" si="302"/>
        <v>-107.56160867274747</v>
      </c>
      <c r="I704" s="304">
        <f t="shared" ca="1" si="303"/>
        <v>107.66719869234041</v>
      </c>
      <c r="J704" s="306">
        <f t="shared" ca="1" si="304"/>
        <v>386.39683720709877</v>
      </c>
      <c r="K704" s="307">
        <f t="shared" ca="1" si="305"/>
        <v>-11.667261932160182</v>
      </c>
      <c r="L704" s="304">
        <f t="shared" ca="1" si="290"/>
        <v>386.57294370486255</v>
      </c>
      <c r="M704" s="306">
        <f t="shared" ca="1" si="306"/>
        <v>-1.5265048434155613</v>
      </c>
      <c r="N704" s="304">
        <f t="shared" ca="1" si="307"/>
        <v>-87.462284933990247</v>
      </c>
      <c r="P704" s="310">
        <f t="shared" ca="1" si="308"/>
        <v>23</v>
      </c>
      <c r="Q704" s="304">
        <f t="shared" ca="1" si="309"/>
        <v>0</v>
      </c>
      <c r="R704" s="306">
        <f t="shared" ca="1" si="310"/>
        <v>0</v>
      </c>
      <c r="S704" s="307">
        <f t="shared" ca="1" si="311"/>
        <v>5.083000000000002</v>
      </c>
      <c r="T704" s="304">
        <f t="shared" ca="1" si="291"/>
        <v>49.86423000000002</v>
      </c>
      <c r="U704" s="311">
        <f t="shared" ca="1" si="292"/>
        <v>0</v>
      </c>
      <c r="V704" s="306">
        <f t="shared" ca="1" si="293"/>
        <v>1.2264300738389928</v>
      </c>
      <c r="W704" s="304">
        <f t="shared" ca="1" si="294"/>
        <v>43.65289564684447</v>
      </c>
      <c r="Y704" s="314" t="str">
        <f t="shared" ca="1" si="312"/>
        <v/>
      </c>
      <c r="Z704" s="315" t="str">
        <f t="shared" ca="1" si="313"/>
        <v/>
      </c>
      <c r="AA704" s="316" t="str">
        <f t="shared" ca="1" si="314"/>
        <v/>
      </c>
      <c r="AC704" s="310" t="e">
        <f t="shared" ca="1" si="315"/>
        <v>#N/A</v>
      </c>
      <c r="AD704" s="323" t="e">
        <f t="shared" ca="1" si="316"/>
        <v>#N/A</v>
      </c>
      <c r="AE704" s="324" t="e">
        <f t="shared" ca="1" si="295"/>
        <v>#N/A</v>
      </c>
      <c r="AG704" s="306">
        <f t="shared" ca="1" si="317"/>
        <v>1.2123896335012585</v>
      </c>
      <c r="AH704" s="304">
        <f t="shared" ca="1" si="318"/>
        <v>-8.5879894515712554</v>
      </c>
    </row>
    <row r="705" spans="1:34" x14ac:dyDescent="0.2">
      <c r="A705" s="347">
        <f t="shared" ca="1" si="296"/>
        <v>1E-4</v>
      </c>
      <c r="B705" s="304">
        <f t="shared" ca="1" si="297"/>
        <v>34.331400000001238</v>
      </c>
      <c r="D705" s="306">
        <f t="shared" ca="1" si="298"/>
        <v>-0.3802517038357105</v>
      </c>
      <c r="E705" s="307">
        <f t="shared" ca="1" si="299"/>
        <v>-1.2304043028512783</v>
      </c>
      <c r="F705" s="304">
        <f t="shared" ca="1" si="300"/>
        <v>1.2878222341398293</v>
      </c>
      <c r="G705" s="306">
        <f t="shared" ca="1" si="301"/>
        <v>4.7671429013987652</v>
      </c>
      <c r="H705" s="307">
        <f t="shared" ca="1" si="302"/>
        <v>-107.56173171317775</v>
      </c>
      <c r="I705" s="304">
        <f t="shared" ca="1" si="303"/>
        <v>107.6673199284722</v>
      </c>
      <c r="J705" s="306">
        <f t="shared" ca="1" si="304"/>
        <v>386.39683720709877</v>
      </c>
      <c r="K705" s="307">
        <f t="shared" ca="1" si="305"/>
        <v>-11.678018099179479</v>
      </c>
      <c r="L705" s="304">
        <f t="shared" ca="1" si="290"/>
        <v>386.57326848913641</v>
      </c>
      <c r="M705" s="306">
        <f t="shared" ca="1" si="306"/>
        <v>-1.5265052468410427</v>
      </c>
      <c r="N705" s="304">
        <f t="shared" ca="1" si="307"/>
        <v>-87.462308048567692</v>
      </c>
      <c r="P705" s="310">
        <f t="shared" ca="1" si="308"/>
        <v>23</v>
      </c>
      <c r="Q705" s="304">
        <f t="shared" ca="1" si="309"/>
        <v>0</v>
      </c>
      <c r="R705" s="306">
        <f t="shared" ca="1" si="310"/>
        <v>0</v>
      </c>
      <c r="S705" s="307">
        <f t="shared" ca="1" si="311"/>
        <v>5.083000000000002</v>
      </c>
      <c r="T705" s="304">
        <f t="shared" ca="1" si="291"/>
        <v>49.86423000000002</v>
      </c>
      <c r="U705" s="311">
        <f t="shared" ca="1" si="292"/>
        <v>0</v>
      </c>
      <c r="V705" s="306">
        <f t="shared" ca="1" si="293"/>
        <v>1.2264313930088231</v>
      </c>
      <c r="W705" s="304">
        <f t="shared" ca="1" si="294"/>
        <v>43.653040909475507</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1.2123612302362154</v>
      </c>
      <c r="AH705" s="304">
        <f t="shared" ca="1" si="318"/>
        <v>-8.5880180300697333</v>
      </c>
    </row>
    <row r="706" spans="1:34" x14ac:dyDescent="0.2">
      <c r="A706" s="347">
        <f t="shared" ca="1" si="296"/>
        <v>1E-4</v>
      </c>
      <c r="B706" s="304">
        <f t="shared" ca="1" si="297"/>
        <v>34.331500000001242</v>
      </c>
      <c r="D706" s="306">
        <f t="shared" ca="1" si="298"/>
        <v>-0.38024950795056439</v>
      </c>
      <c r="E706" s="307">
        <f t="shared" ca="1" si="299"/>
        <v>-1.230375599345761</v>
      </c>
      <c r="F706" s="304">
        <f t="shared" ca="1" si="300"/>
        <v>1.2877941620313733</v>
      </c>
      <c r="G706" s="306">
        <f t="shared" ca="1" si="301"/>
        <v>4.76710487644797</v>
      </c>
      <c r="H706" s="307">
        <f t="shared" ca="1" si="302"/>
        <v>-107.56185475073768</v>
      </c>
      <c r="I706" s="304">
        <f t="shared" ca="1" si="303"/>
        <v>107.66744116176368</v>
      </c>
      <c r="J706" s="306">
        <f t="shared" ca="1" si="304"/>
        <v>386.39683720709877</v>
      </c>
      <c r="K706" s="307">
        <f t="shared" ca="1" si="305"/>
        <v>-11.688774278502674</v>
      </c>
      <c r="L706" s="304">
        <f t="shared" ca="1" si="290"/>
        <v>386.57359357279302</v>
      </c>
      <c r="M706" s="306">
        <f t="shared" ca="1" si="306"/>
        <v>-1.5265056502623977</v>
      </c>
      <c r="N706" s="304">
        <f t="shared" ca="1" si="307"/>
        <v>-87.462331162908697</v>
      </c>
      <c r="P706" s="310">
        <f t="shared" ca="1" si="308"/>
        <v>23</v>
      </c>
      <c r="Q706" s="304">
        <f t="shared" ca="1" si="309"/>
        <v>0</v>
      </c>
      <c r="R706" s="306">
        <f t="shared" ca="1" si="310"/>
        <v>0</v>
      </c>
      <c r="S706" s="307">
        <f t="shared" ca="1" si="311"/>
        <v>5.083000000000002</v>
      </c>
      <c r="T706" s="304">
        <f t="shared" ca="1" si="291"/>
        <v>49.86423000000002</v>
      </c>
      <c r="U706" s="311">
        <f t="shared" ca="1" si="292"/>
        <v>0</v>
      </c>
      <c r="V706" s="306">
        <f t="shared" ca="1" si="293"/>
        <v>1.2264327121815817</v>
      </c>
      <c r="W706" s="304">
        <f t="shared" ca="1" si="294"/>
        <v>43.653186170229787</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1.2123328273370007</v>
      </c>
      <c r="AH706" s="304">
        <f t="shared" ca="1" si="318"/>
        <v>-8.5880466081989955</v>
      </c>
    </row>
    <row r="707" spans="1:34" x14ac:dyDescent="0.2">
      <c r="A707" s="347">
        <f t="shared" ca="1" si="296"/>
        <v>1E-4</v>
      </c>
      <c r="B707" s="304">
        <f t="shared" ca="1" si="297"/>
        <v>34.331600000001245</v>
      </c>
      <c r="D707" s="306">
        <f t="shared" ca="1" si="298"/>
        <v>-0.38024731206137663</v>
      </c>
      <c r="E707" s="307">
        <f t="shared" ca="1" si="299"/>
        <v>-1.2303468962110475</v>
      </c>
      <c r="F707" s="304">
        <f t="shared" ca="1" si="300"/>
        <v>1.2877660903075761</v>
      </c>
      <c r="G707" s="306">
        <f t="shared" ca="1" si="301"/>
        <v>4.7670668517167636</v>
      </c>
      <c r="H707" s="307">
        <f t="shared" ca="1" si="302"/>
        <v>-107.5619777854273</v>
      </c>
      <c r="I707" s="304">
        <f t="shared" ca="1" si="303"/>
        <v>107.66756239221493</v>
      </c>
      <c r="J707" s="306">
        <f t="shared" ca="1" si="304"/>
        <v>386.39683720709877</v>
      </c>
      <c r="K707" s="307">
        <f t="shared" ca="1" si="305"/>
        <v>-11.699530470129481</v>
      </c>
      <c r="L707" s="304">
        <f t="shared" ca="1" si="290"/>
        <v>386.57391895583265</v>
      </c>
      <c r="M707" s="306">
        <f t="shared" ca="1" si="306"/>
        <v>-1.5265060536796262</v>
      </c>
      <c r="N707" s="304">
        <f t="shared" ca="1" si="307"/>
        <v>-87.462354277013276</v>
      </c>
      <c r="P707" s="310">
        <f t="shared" ca="1" si="308"/>
        <v>23</v>
      </c>
      <c r="Q707" s="304">
        <f t="shared" ca="1" si="309"/>
        <v>0</v>
      </c>
      <c r="R707" s="306">
        <f t="shared" ca="1" si="310"/>
        <v>0</v>
      </c>
      <c r="S707" s="307">
        <f t="shared" ca="1" si="311"/>
        <v>5.083000000000002</v>
      </c>
      <c r="T707" s="304">
        <f t="shared" ca="1" si="291"/>
        <v>49.86423000000002</v>
      </c>
      <c r="U707" s="311">
        <f t="shared" ca="1" si="292"/>
        <v>0</v>
      </c>
      <c r="V707" s="306">
        <f t="shared" ca="1" si="293"/>
        <v>1.226434031357269</v>
      </c>
      <c r="W707" s="304">
        <f t="shared" ca="1" si="294"/>
        <v>43.653331429107368</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1.2123044248036194</v>
      </c>
      <c r="AH707" s="304">
        <f t="shared" ca="1" si="318"/>
        <v>-8.5880751859590347</v>
      </c>
    </row>
    <row r="708" spans="1:34" x14ac:dyDescent="0.2">
      <c r="A708" s="347">
        <f t="shared" ca="1" si="296"/>
        <v>1E-4</v>
      </c>
      <c r="B708" s="304">
        <f t="shared" ca="1" si="297"/>
        <v>34.331700000001248</v>
      </c>
      <c r="D708" s="306">
        <f t="shared" ca="1" si="298"/>
        <v>-0.38024511616814854</v>
      </c>
      <c r="E708" s="307">
        <f t="shared" ca="1" si="299"/>
        <v>-1.230318193447129</v>
      </c>
      <c r="F708" s="304">
        <f t="shared" ca="1" si="300"/>
        <v>1.2877380189684298</v>
      </c>
      <c r="G708" s="306">
        <f t="shared" ca="1" si="301"/>
        <v>4.7670288272051469</v>
      </c>
      <c r="H708" s="307">
        <f t="shared" ca="1" si="302"/>
        <v>-107.56210081724664</v>
      </c>
      <c r="I708" s="304">
        <f t="shared" ca="1" si="303"/>
        <v>107.66768361982595</v>
      </c>
      <c r="J708" s="306">
        <f t="shared" ca="1" si="304"/>
        <v>386.39683720709877</v>
      </c>
      <c r="K708" s="307">
        <f t="shared" ca="1" si="305"/>
        <v>-11.710286674059615</v>
      </c>
      <c r="L708" s="304">
        <f t="shared" ref="L708:L771" ca="1" si="319">SQRT(pos_x^2+pos_z^2)</f>
        <v>386.57424463825555</v>
      </c>
      <c r="M708" s="306">
        <f t="shared" ca="1" si="306"/>
        <v>-1.5265064570927285</v>
      </c>
      <c r="N708" s="304">
        <f t="shared" ca="1" si="307"/>
        <v>-87.462377390881429</v>
      </c>
      <c r="P708" s="310">
        <f t="shared" ca="1" si="308"/>
        <v>23</v>
      </c>
      <c r="Q708" s="304">
        <f t="shared" ca="1" si="309"/>
        <v>0</v>
      </c>
      <c r="R708" s="306">
        <f t="shared" ca="1" si="310"/>
        <v>0</v>
      </c>
      <c r="S708" s="307">
        <f t="shared" ca="1" si="311"/>
        <v>5.083000000000002</v>
      </c>
      <c r="T708" s="304">
        <f t="shared" ref="T708:T771" ca="1" si="320">m*g</f>
        <v>49.86423000000002</v>
      </c>
      <c r="U708" s="311">
        <f t="shared" ref="U708:U771" ca="1" si="321">IF(pos_xz&lt;L_rampe,Poids*COS(Beta),0)</f>
        <v>0</v>
      </c>
      <c r="V708" s="306">
        <f t="shared" ref="V708:V771" ca="1" si="322">Rho_moyen*(20000-Alt_rampe-pos_z)/(20000+Alt_rampe+pos_z)</f>
        <v>1.2264353505358851</v>
      </c>
      <c r="W708" s="304">
        <f t="shared" ref="W708:W771" ca="1" si="323">1/2*Rho*Sref*Cx*vit_xz^2</f>
        <v>43.653476686108235</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1.2122760226360665</v>
      </c>
      <c r="AH708" s="304">
        <f t="shared" ca="1" si="318"/>
        <v>-8.5881037633498618</v>
      </c>
    </row>
    <row r="709" spans="1:34" x14ac:dyDescent="0.2">
      <c r="A709" s="347">
        <f t="shared" ref="A709:A772" ca="1" si="325">IF(B708+0.01&lt;=T_ini+ROUNDUP(Temps_fin_propu,0), 0.01, IF(K708&gt;0, 0.1, 0.0001))</f>
        <v>1E-4</v>
      </c>
      <c r="B709" s="304">
        <f t="shared" ref="B709:B772" ca="1" si="326">B708+pas</f>
        <v>34.331800000001252</v>
      </c>
      <c r="D709" s="306">
        <f t="shared" ref="D709:D772" ca="1" si="327">IF(AND(L708&lt;L_rampe,Poussee&lt;Poids*SIN(M708)),0,(-W708+Poussee)/m*COS(M708)-U708/m*SIN(M708))</f>
        <v>-0.38024292027087908</v>
      </c>
      <c r="E709" s="307">
        <f t="shared" ref="E709:E772" ca="1" si="328">IF(AND(L708&lt;L_rampe,Poussee&lt;Poids*SIN(M708)),0,(-W708+Poussee)/m*SIN(M708)+U708/m*COS(M708)-Poids/m)</f>
        <v>-1.2302894910540054</v>
      </c>
      <c r="F709" s="304">
        <f t="shared" ref="F709:F772" ca="1" si="329">SQRT(acc_x^2+acc_z^2)</f>
        <v>1.2877099480139345</v>
      </c>
      <c r="G709" s="306">
        <f t="shared" ref="G709:G772" ca="1" si="330">G708+acc_x*pas</f>
        <v>4.7669908029131198</v>
      </c>
      <c r="H709" s="307">
        <f t="shared" ref="H709:H772" ca="1" si="331">H708+acc_z*pas</f>
        <v>-107.56222384619575</v>
      </c>
      <c r="I709" s="304">
        <f t="shared" ref="I709:I772" ca="1" si="332">SQRT(vit_x^2+vit_z^2)</f>
        <v>107.66780484459679</v>
      </c>
      <c r="J709" s="306">
        <f t="shared" ref="J709:J772" ca="1" si="333">J708+0.5*(vit_x+G708)*pas*(K708&gt;=0)</f>
        <v>386.39683720709877</v>
      </c>
      <c r="K709" s="307">
        <f t="shared" ref="K709:K772" ca="1" si="334">K708+0.5*(vit_z+H708)*pas</f>
        <v>-11.721042890292788</v>
      </c>
      <c r="L709" s="304">
        <f t="shared" ca="1" si="319"/>
        <v>386.57457062006193</v>
      </c>
      <c r="M709" s="306">
        <f t="shared" ref="M709:M772" ca="1" si="335">IF(AND(L708&gt;L_rampe,G709&gt;0),ATAN2(G709,H709),$M$4)</f>
        <v>-1.5265068605017047</v>
      </c>
      <c r="N709" s="304">
        <f t="shared" ref="N709:N772" ca="1" si="336">DEGREES(Beta)</f>
        <v>-87.462400504513184</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5.083000000000002</v>
      </c>
      <c r="T709" s="304">
        <f t="shared" ca="1" si="320"/>
        <v>49.86423000000002</v>
      </c>
      <c r="U709" s="311">
        <f t="shared" ca="1" si="321"/>
        <v>0</v>
      </c>
      <c r="V709" s="306">
        <f t="shared" ca="1" si="322"/>
        <v>1.22643666971743</v>
      </c>
      <c r="W709" s="304">
        <f t="shared" ca="1" si="323"/>
        <v>43.653621941232416</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1.2122476208343382</v>
      </c>
      <c r="AH709" s="304">
        <f t="shared" ref="AH709:AH772" ca="1" si="347">IF(AND(L708&lt;L_rampe,Poussee&lt;Poids*SIN(M708)), g*SIN(M708), (-W708+Poussee)/m)</f>
        <v>-8.5881323403714767</v>
      </c>
    </row>
    <row r="710" spans="1:34" x14ac:dyDescent="0.2">
      <c r="A710" s="347">
        <f t="shared" ca="1" si="325"/>
        <v>1E-4</v>
      </c>
      <c r="B710" s="304">
        <f t="shared" ca="1" si="326"/>
        <v>34.331900000001255</v>
      </c>
      <c r="D710" s="306">
        <f t="shared" ca="1" si="327"/>
        <v>-0.38024072436956718</v>
      </c>
      <c r="E710" s="307">
        <f t="shared" ca="1" si="328"/>
        <v>-1.2302607890316732</v>
      </c>
      <c r="F710" s="304">
        <f t="shared" ca="1" si="329"/>
        <v>1.2876818774440868</v>
      </c>
      <c r="G710" s="306">
        <f t="shared" ca="1" si="330"/>
        <v>4.7669527788406825</v>
      </c>
      <c r="H710" s="307">
        <f t="shared" ca="1" si="331"/>
        <v>-107.56234687227466</v>
      </c>
      <c r="I710" s="304">
        <f t="shared" ca="1" si="332"/>
        <v>107.6679260665275</v>
      </c>
      <c r="J710" s="306">
        <f t="shared" ca="1" si="333"/>
        <v>386.39683720709877</v>
      </c>
      <c r="K710" s="307">
        <f t="shared" ca="1" si="334"/>
        <v>-11.731799118828711</v>
      </c>
      <c r="L710" s="304">
        <f t="shared" ca="1" si="319"/>
        <v>386.57489690125215</v>
      </c>
      <c r="M710" s="306">
        <f t="shared" ca="1" si="335"/>
        <v>-1.5265072639065544</v>
      </c>
      <c r="N710" s="304">
        <f t="shared" ca="1" si="336"/>
        <v>-87.462423617908513</v>
      </c>
      <c r="P710" s="310">
        <f t="shared" ca="1" si="337"/>
        <v>23</v>
      </c>
      <c r="Q710" s="304">
        <f t="shared" ca="1" si="338"/>
        <v>0</v>
      </c>
      <c r="R710" s="306">
        <f t="shared" ca="1" si="339"/>
        <v>0</v>
      </c>
      <c r="S710" s="307">
        <f t="shared" ca="1" si="340"/>
        <v>5.083000000000002</v>
      </c>
      <c r="T710" s="304">
        <f t="shared" ca="1" si="320"/>
        <v>49.86423000000002</v>
      </c>
      <c r="U710" s="311">
        <f t="shared" ca="1" si="321"/>
        <v>0</v>
      </c>
      <c r="V710" s="306">
        <f t="shared" ca="1" si="322"/>
        <v>1.226437988901903</v>
      </c>
      <c r="W710" s="304">
        <f t="shared" ca="1" si="323"/>
        <v>43.653767194479919</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1.2122192193984294</v>
      </c>
      <c r="AH710" s="304">
        <f t="shared" ca="1" si="347"/>
        <v>-8.5881609170238828</v>
      </c>
    </row>
    <row r="711" spans="1:34" x14ac:dyDescent="0.2">
      <c r="A711" s="347">
        <f t="shared" ca="1" si="325"/>
        <v>1E-4</v>
      </c>
      <c r="B711" s="304">
        <f t="shared" ca="1" si="326"/>
        <v>34.332000000001258</v>
      </c>
      <c r="D711" s="306">
        <f t="shared" ca="1" si="327"/>
        <v>-0.38023852846421763</v>
      </c>
      <c r="E711" s="307">
        <f t="shared" ca="1" si="328"/>
        <v>-1.2302320873801307</v>
      </c>
      <c r="F711" s="304">
        <f t="shared" ca="1" si="329"/>
        <v>1.287653807258887</v>
      </c>
      <c r="G711" s="306">
        <f t="shared" ca="1" si="330"/>
        <v>4.7669147549878357</v>
      </c>
      <c r="H711" s="307">
        <f t="shared" ca="1" si="331"/>
        <v>-107.5624698954834</v>
      </c>
      <c r="I711" s="304">
        <f t="shared" ca="1" si="332"/>
        <v>107.6680472856181</v>
      </c>
      <c r="J711" s="306">
        <f t="shared" ca="1" si="333"/>
        <v>386.39683720709877</v>
      </c>
      <c r="K711" s="307">
        <f t="shared" ca="1" si="334"/>
        <v>-11.742555359667099</v>
      </c>
      <c r="L711" s="304">
        <f t="shared" ca="1" si="319"/>
        <v>386.57522348182636</v>
      </c>
      <c r="M711" s="306">
        <f t="shared" ca="1" si="335"/>
        <v>-1.5265076673072782</v>
      </c>
      <c r="N711" s="304">
        <f t="shared" ca="1" si="336"/>
        <v>-87.462446731067431</v>
      </c>
      <c r="P711" s="310">
        <f t="shared" ca="1" si="337"/>
        <v>23</v>
      </c>
      <c r="Q711" s="304">
        <f t="shared" ca="1" si="338"/>
        <v>0</v>
      </c>
      <c r="R711" s="306">
        <f t="shared" ca="1" si="339"/>
        <v>0</v>
      </c>
      <c r="S711" s="307">
        <f t="shared" ca="1" si="340"/>
        <v>5.083000000000002</v>
      </c>
      <c r="T711" s="304">
        <f t="shared" ca="1" si="320"/>
        <v>49.86423000000002</v>
      </c>
      <c r="U711" s="311">
        <f t="shared" ca="1" si="321"/>
        <v>0</v>
      </c>
      <c r="V711" s="306">
        <f t="shared" ca="1" si="322"/>
        <v>1.226439308089305</v>
      </c>
      <c r="W711" s="304">
        <f t="shared" ca="1" si="323"/>
        <v>43.653912445850764</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1.2121908183283399</v>
      </c>
      <c r="AH711" s="304">
        <f t="shared" ca="1" si="347"/>
        <v>-8.5881894933070821</v>
      </c>
    </row>
    <row r="712" spans="1:34" x14ac:dyDescent="0.2">
      <c r="A712" s="347">
        <f t="shared" ca="1" si="325"/>
        <v>1E-4</v>
      </c>
      <c r="B712" s="304">
        <f t="shared" ca="1" si="326"/>
        <v>34.332100000001262</v>
      </c>
      <c r="D712" s="306">
        <f t="shared" ca="1" si="327"/>
        <v>-0.38023633255482758</v>
      </c>
      <c r="E712" s="307">
        <f t="shared" ca="1" si="328"/>
        <v>-1.2302033860993706</v>
      </c>
      <c r="F712" s="304">
        <f t="shared" ca="1" si="329"/>
        <v>1.2876257374583278</v>
      </c>
      <c r="G712" s="306">
        <f t="shared" ca="1" si="330"/>
        <v>4.7668767313545803</v>
      </c>
      <c r="H712" s="307">
        <f t="shared" ca="1" si="331"/>
        <v>-107.56259291582201</v>
      </c>
      <c r="I712" s="304">
        <f t="shared" ca="1" si="332"/>
        <v>107.66816850186861</v>
      </c>
      <c r="J712" s="306">
        <f t="shared" ca="1" si="333"/>
        <v>386.39683720709877</v>
      </c>
      <c r="K712" s="307">
        <f t="shared" ca="1" si="334"/>
        <v>-11.753311612807664</v>
      </c>
      <c r="L712" s="304">
        <f t="shared" ca="1" si="319"/>
        <v>386.57555036178496</v>
      </c>
      <c r="M712" s="306">
        <f t="shared" ca="1" si="335"/>
        <v>-1.5265080707038758</v>
      </c>
      <c r="N712" s="304">
        <f t="shared" ca="1" si="336"/>
        <v>-87.46246984398995</v>
      </c>
      <c r="P712" s="310">
        <f t="shared" ca="1" si="337"/>
        <v>23</v>
      </c>
      <c r="Q712" s="304">
        <f t="shared" ca="1" si="338"/>
        <v>0</v>
      </c>
      <c r="R712" s="306">
        <f t="shared" ca="1" si="339"/>
        <v>0</v>
      </c>
      <c r="S712" s="307">
        <f t="shared" ca="1" si="340"/>
        <v>5.083000000000002</v>
      </c>
      <c r="T712" s="304">
        <f t="shared" ca="1" si="320"/>
        <v>49.86423000000002</v>
      </c>
      <c r="U712" s="311">
        <f t="shared" ca="1" si="321"/>
        <v>0</v>
      </c>
      <c r="V712" s="306">
        <f t="shared" ca="1" si="322"/>
        <v>1.2264406272796358</v>
      </c>
      <c r="W712" s="304">
        <f t="shared" ca="1" si="323"/>
        <v>43.654057695344953</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1.212162417624068</v>
      </c>
      <c r="AH712" s="304">
        <f t="shared" ca="1" si="347"/>
        <v>-8.5882180692210799</v>
      </c>
    </row>
    <row r="713" spans="1:34" x14ac:dyDescent="0.2">
      <c r="A713" s="347">
        <f t="shared" ca="1" si="325"/>
        <v>1E-4</v>
      </c>
      <c r="B713" s="304">
        <f t="shared" ca="1" si="326"/>
        <v>34.332200000001265</v>
      </c>
      <c r="D713" s="306">
        <f t="shared" ca="1" si="327"/>
        <v>-0.38023413664139777</v>
      </c>
      <c r="E713" s="307">
        <f t="shared" ca="1" si="328"/>
        <v>-1.2301746851893967</v>
      </c>
      <c r="F713" s="304">
        <f t="shared" ca="1" si="329"/>
        <v>1.287597668042413</v>
      </c>
      <c r="G713" s="306">
        <f t="shared" ca="1" si="330"/>
        <v>4.7668387079409165</v>
      </c>
      <c r="H713" s="307">
        <f t="shared" ca="1" si="331"/>
        <v>-107.56271593329053</v>
      </c>
      <c r="I713" s="304">
        <f t="shared" ca="1" si="332"/>
        <v>107.6682897152791</v>
      </c>
      <c r="J713" s="306">
        <f t="shared" ca="1" si="333"/>
        <v>386.39683720709877</v>
      </c>
      <c r="K713" s="307">
        <f t="shared" ca="1" si="334"/>
        <v>-11.76406787825012</v>
      </c>
      <c r="L713" s="304">
        <f t="shared" ca="1" si="319"/>
        <v>386.57587754112808</v>
      </c>
      <c r="M713" s="306">
        <f t="shared" ca="1" si="335"/>
        <v>-1.5265084740963475</v>
      </c>
      <c r="N713" s="304">
        <f t="shared" ca="1" si="336"/>
        <v>-87.462492956676058</v>
      </c>
      <c r="P713" s="310">
        <f t="shared" ca="1" si="337"/>
        <v>23</v>
      </c>
      <c r="Q713" s="304">
        <f t="shared" ca="1" si="338"/>
        <v>0</v>
      </c>
      <c r="R713" s="306">
        <f t="shared" ca="1" si="339"/>
        <v>0</v>
      </c>
      <c r="S713" s="307">
        <f t="shared" ca="1" si="340"/>
        <v>5.083000000000002</v>
      </c>
      <c r="T713" s="304">
        <f t="shared" ca="1" si="320"/>
        <v>49.86423000000002</v>
      </c>
      <c r="U713" s="311">
        <f t="shared" ca="1" si="321"/>
        <v>0</v>
      </c>
      <c r="V713" s="306">
        <f t="shared" ca="1" si="322"/>
        <v>1.2264419464728953</v>
      </c>
      <c r="W713" s="304">
        <f t="shared" ca="1" si="323"/>
        <v>43.654202942962542</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1.2121340172856119</v>
      </c>
      <c r="AH713" s="304">
        <f t="shared" ca="1" si="347"/>
        <v>-8.5882466447658743</v>
      </c>
    </row>
    <row r="714" spans="1:34" x14ac:dyDescent="0.2">
      <c r="A714" s="347">
        <f t="shared" ca="1" si="325"/>
        <v>1E-4</v>
      </c>
      <c r="B714" s="304">
        <f t="shared" ca="1" si="326"/>
        <v>34.332300000001268</v>
      </c>
      <c r="D714" s="306">
        <f t="shared" ca="1" si="327"/>
        <v>-0.38023194072392957</v>
      </c>
      <c r="E714" s="307">
        <f t="shared" ca="1" si="328"/>
        <v>-1.2301459846501981</v>
      </c>
      <c r="F714" s="304">
        <f t="shared" ca="1" si="329"/>
        <v>1.2875695990111335</v>
      </c>
      <c r="G714" s="306">
        <f t="shared" ca="1" si="330"/>
        <v>4.766800684746844</v>
      </c>
      <c r="H714" s="307">
        <f t="shared" ca="1" si="331"/>
        <v>-107.56283894788901</v>
      </c>
      <c r="I714" s="304">
        <f t="shared" ca="1" si="332"/>
        <v>107.66841092584961</v>
      </c>
      <c r="J714" s="306">
        <f t="shared" ca="1" si="333"/>
        <v>386.39683720709877</v>
      </c>
      <c r="K714" s="307">
        <f t="shared" ca="1" si="334"/>
        <v>-11.77482415599418</v>
      </c>
      <c r="L714" s="304">
        <f t="shared" ca="1" si="319"/>
        <v>386.57620501985605</v>
      </c>
      <c r="M714" s="306">
        <f t="shared" ca="1" si="335"/>
        <v>-1.5265088774846933</v>
      </c>
      <c r="N714" s="304">
        <f t="shared" ca="1" si="336"/>
        <v>-87.462516069125783</v>
      </c>
      <c r="P714" s="310">
        <f t="shared" ca="1" si="337"/>
        <v>23</v>
      </c>
      <c r="Q714" s="304">
        <f t="shared" ca="1" si="338"/>
        <v>0</v>
      </c>
      <c r="R714" s="306">
        <f t="shared" ca="1" si="339"/>
        <v>0</v>
      </c>
      <c r="S714" s="307">
        <f t="shared" ca="1" si="340"/>
        <v>5.083000000000002</v>
      </c>
      <c r="T714" s="304">
        <f t="shared" ca="1" si="320"/>
        <v>49.86423000000002</v>
      </c>
      <c r="U714" s="311">
        <f t="shared" ca="1" si="321"/>
        <v>0</v>
      </c>
      <c r="V714" s="306">
        <f t="shared" ca="1" si="322"/>
        <v>1.2264432656690825</v>
      </c>
      <c r="W714" s="304">
        <f t="shared" ca="1" si="323"/>
        <v>43.654348188703501</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1.2121056173129592</v>
      </c>
      <c r="AH714" s="304">
        <f t="shared" ca="1" si="347"/>
        <v>-8.588275219941476</v>
      </c>
    </row>
    <row r="715" spans="1:34" x14ac:dyDescent="0.2">
      <c r="A715" s="347">
        <f t="shared" ca="1" si="325"/>
        <v>1E-4</v>
      </c>
      <c r="B715" s="304">
        <f t="shared" ca="1" si="326"/>
        <v>34.332400000001272</v>
      </c>
      <c r="D715" s="306">
        <f t="shared" ca="1" si="327"/>
        <v>-0.38022974480242155</v>
      </c>
      <c r="E715" s="307">
        <f t="shared" ca="1" si="328"/>
        <v>-1.2301172844817785</v>
      </c>
      <c r="F715" s="304">
        <f t="shared" ca="1" si="329"/>
        <v>1.2875415303644926</v>
      </c>
      <c r="G715" s="306">
        <f t="shared" ca="1" si="330"/>
        <v>4.766762661772364</v>
      </c>
      <c r="H715" s="307">
        <f t="shared" ca="1" si="331"/>
        <v>-107.56296195961745</v>
      </c>
      <c r="I715" s="304">
        <f t="shared" ca="1" si="332"/>
        <v>107.66853213358013</v>
      </c>
      <c r="J715" s="306">
        <f t="shared" ca="1" si="333"/>
        <v>386.39683720709877</v>
      </c>
      <c r="K715" s="307">
        <f t="shared" ca="1" si="334"/>
        <v>-11.785580446039555</v>
      </c>
      <c r="L715" s="304">
        <f t="shared" ca="1" si="319"/>
        <v>386.57653279796904</v>
      </c>
      <c r="M715" s="306">
        <f t="shared" ca="1" si="335"/>
        <v>-1.5265092808689131</v>
      </c>
      <c r="N715" s="304">
        <f t="shared" ca="1" si="336"/>
        <v>-87.462539181339096</v>
      </c>
      <c r="P715" s="310">
        <f t="shared" ca="1" si="337"/>
        <v>23</v>
      </c>
      <c r="Q715" s="304">
        <f t="shared" ca="1" si="338"/>
        <v>0</v>
      </c>
      <c r="R715" s="306">
        <f t="shared" ca="1" si="339"/>
        <v>0</v>
      </c>
      <c r="S715" s="307">
        <f t="shared" ca="1" si="340"/>
        <v>5.083000000000002</v>
      </c>
      <c r="T715" s="304">
        <f t="shared" ca="1" si="320"/>
        <v>49.86423000000002</v>
      </c>
      <c r="U715" s="311">
        <f t="shared" ca="1" si="321"/>
        <v>0</v>
      </c>
      <c r="V715" s="306">
        <f t="shared" ca="1" si="322"/>
        <v>1.2264445848681984</v>
      </c>
      <c r="W715" s="304">
        <f t="shared" ca="1" si="323"/>
        <v>43.65449343256784</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1.212077217706117</v>
      </c>
      <c r="AH715" s="304">
        <f t="shared" ca="1" si="347"/>
        <v>-8.5883037947478815</v>
      </c>
    </row>
    <row r="716" spans="1:34" x14ac:dyDescent="0.2">
      <c r="A716" s="347">
        <f t="shared" ca="1" si="325"/>
        <v>1E-4</v>
      </c>
      <c r="B716" s="304">
        <f t="shared" ca="1" si="326"/>
        <v>34.332500000001275</v>
      </c>
      <c r="D716" s="306">
        <f t="shared" ca="1" si="327"/>
        <v>-0.3802275488768766</v>
      </c>
      <c r="E716" s="307">
        <f t="shared" ca="1" si="328"/>
        <v>-1.2300885846841343</v>
      </c>
      <c r="F716" s="304">
        <f t="shared" ca="1" si="329"/>
        <v>1.2875134621024877</v>
      </c>
      <c r="G716" s="306">
        <f t="shared" ca="1" si="330"/>
        <v>4.7667246390174762</v>
      </c>
      <c r="H716" s="307">
        <f t="shared" ca="1" si="331"/>
        <v>-107.56308496847592</v>
      </c>
      <c r="I716" s="304">
        <f t="shared" ca="1" si="332"/>
        <v>107.66865333847073</v>
      </c>
      <c r="J716" s="306">
        <f t="shared" ca="1" si="333"/>
        <v>386.39683720709877</v>
      </c>
      <c r="K716" s="307">
        <f t="shared" ca="1" si="334"/>
        <v>-11.79633674838596</v>
      </c>
      <c r="L716" s="304">
        <f t="shared" ca="1" si="319"/>
        <v>386.57686087546745</v>
      </c>
      <c r="M716" s="306">
        <f t="shared" ca="1" si="335"/>
        <v>-1.5265096842490069</v>
      </c>
      <c r="N716" s="304">
        <f t="shared" ca="1" si="336"/>
        <v>-87.462562293316012</v>
      </c>
      <c r="P716" s="310">
        <f t="shared" ca="1" si="337"/>
        <v>23</v>
      </c>
      <c r="Q716" s="304">
        <f t="shared" ca="1" si="338"/>
        <v>0</v>
      </c>
      <c r="R716" s="306">
        <f t="shared" ca="1" si="339"/>
        <v>0</v>
      </c>
      <c r="S716" s="307">
        <f t="shared" ca="1" si="340"/>
        <v>5.083000000000002</v>
      </c>
      <c r="T716" s="304">
        <f t="shared" ca="1" si="320"/>
        <v>49.86423000000002</v>
      </c>
      <c r="U716" s="311">
        <f t="shared" ca="1" si="321"/>
        <v>0</v>
      </c>
      <c r="V716" s="306">
        <f t="shared" ca="1" si="322"/>
        <v>1.2264459040702433</v>
      </c>
      <c r="W716" s="304">
        <f t="shared" ca="1" si="323"/>
        <v>43.654638674555613</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1.2120488184650835</v>
      </c>
      <c r="AH716" s="304">
        <f t="shared" ca="1" si="347"/>
        <v>-8.5883323691850926</v>
      </c>
    </row>
    <row r="717" spans="1:34" x14ac:dyDescent="0.2">
      <c r="A717" s="347">
        <f t="shared" ca="1" si="325"/>
        <v>1E-4</v>
      </c>
      <c r="B717" s="304">
        <f t="shared" ca="1" si="326"/>
        <v>34.332600000001278</v>
      </c>
      <c r="D717" s="306">
        <f t="shared" ca="1" si="327"/>
        <v>-0.38022535294729592</v>
      </c>
      <c r="E717" s="307">
        <f t="shared" ca="1" si="328"/>
        <v>-1.2300598852572584</v>
      </c>
      <c r="F717" s="304">
        <f t="shared" ca="1" si="329"/>
        <v>1.2874853942251134</v>
      </c>
      <c r="G717" s="306">
        <f t="shared" ca="1" si="330"/>
        <v>4.7666866164821817</v>
      </c>
      <c r="H717" s="307">
        <f t="shared" ca="1" si="331"/>
        <v>-107.56320797446445</v>
      </c>
      <c r="I717" s="304">
        <f t="shared" ca="1" si="332"/>
        <v>107.66877454052147</v>
      </c>
      <c r="J717" s="306">
        <f t="shared" ca="1" si="333"/>
        <v>386.39683720709877</v>
      </c>
      <c r="K717" s="307">
        <f t="shared" ca="1" si="334"/>
        <v>-11.807093063033106</v>
      </c>
      <c r="L717" s="304">
        <f t="shared" ca="1" si="319"/>
        <v>386.57718925235139</v>
      </c>
      <c r="M717" s="306">
        <f t="shared" ca="1" si="335"/>
        <v>-1.5265100876249751</v>
      </c>
      <c r="N717" s="304">
        <f t="shared" ca="1" si="336"/>
        <v>-87.462585405056544</v>
      </c>
      <c r="P717" s="310">
        <f t="shared" ca="1" si="337"/>
        <v>23</v>
      </c>
      <c r="Q717" s="304">
        <f t="shared" ca="1" si="338"/>
        <v>0</v>
      </c>
      <c r="R717" s="306">
        <f t="shared" ca="1" si="339"/>
        <v>0</v>
      </c>
      <c r="S717" s="307">
        <f t="shared" ca="1" si="340"/>
        <v>5.083000000000002</v>
      </c>
      <c r="T717" s="304">
        <f t="shared" ca="1" si="320"/>
        <v>49.86423000000002</v>
      </c>
      <c r="U717" s="311">
        <f t="shared" ca="1" si="321"/>
        <v>0</v>
      </c>
      <c r="V717" s="306">
        <f t="shared" ca="1" si="322"/>
        <v>1.2264472232752166</v>
      </c>
      <c r="W717" s="304">
        <f t="shared" ca="1" si="323"/>
        <v>43.654783914666822</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1.2120204195898481</v>
      </c>
      <c r="AH717" s="304">
        <f t="shared" ca="1" si="347"/>
        <v>-8.5883609432531181</v>
      </c>
    </row>
    <row r="718" spans="1:34" x14ac:dyDescent="0.2">
      <c r="A718" s="347">
        <f t="shared" ca="1" si="325"/>
        <v>1E-4</v>
      </c>
      <c r="B718" s="304">
        <f t="shared" ca="1" si="326"/>
        <v>34.332700000001282</v>
      </c>
      <c r="D718" s="306">
        <f t="shared" ca="1" si="327"/>
        <v>-0.38022315701367648</v>
      </c>
      <c r="E718" s="307">
        <f t="shared" ca="1" si="328"/>
        <v>-1.2300311862011508</v>
      </c>
      <c r="F718" s="304">
        <f t="shared" ca="1" si="329"/>
        <v>1.2874573267323686</v>
      </c>
      <c r="G718" s="306">
        <f t="shared" ca="1" si="330"/>
        <v>4.7666485941664805</v>
      </c>
      <c r="H718" s="307">
        <f t="shared" ca="1" si="331"/>
        <v>-107.56333097758306</v>
      </c>
      <c r="I718" s="304">
        <f t="shared" ca="1" si="332"/>
        <v>107.66889573973233</v>
      </c>
      <c r="J718" s="306">
        <f t="shared" ca="1" si="333"/>
        <v>386.39683720709877</v>
      </c>
      <c r="K718" s="307">
        <f t="shared" ca="1" si="334"/>
        <v>-11.817849389980708</v>
      </c>
      <c r="L718" s="304">
        <f t="shared" ca="1" si="319"/>
        <v>386.57751792862121</v>
      </c>
      <c r="M718" s="306">
        <f t="shared" ca="1" si="335"/>
        <v>-1.5265104909968177</v>
      </c>
      <c r="N718" s="304">
        <f t="shared" ca="1" si="336"/>
        <v>-87.462608516560707</v>
      </c>
      <c r="P718" s="310">
        <f t="shared" ca="1" si="337"/>
        <v>23</v>
      </c>
      <c r="Q718" s="304">
        <f t="shared" ca="1" si="338"/>
        <v>0</v>
      </c>
      <c r="R718" s="306">
        <f t="shared" ca="1" si="339"/>
        <v>0</v>
      </c>
      <c r="S718" s="307">
        <f t="shared" ca="1" si="340"/>
        <v>5.083000000000002</v>
      </c>
      <c r="T718" s="304">
        <f t="shared" ca="1" si="320"/>
        <v>49.86423000000002</v>
      </c>
      <c r="U718" s="311">
        <f t="shared" ca="1" si="321"/>
        <v>0</v>
      </c>
      <c r="V718" s="306">
        <f t="shared" ca="1" si="322"/>
        <v>1.2264485424831175</v>
      </c>
      <c r="W718" s="304">
        <f t="shared" ca="1" si="323"/>
        <v>43.654929152901431</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1.2119920210804125</v>
      </c>
      <c r="AH718" s="304">
        <f t="shared" ca="1" si="347"/>
        <v>-8.588389516951958</v>
      </c>
    </row>
    <row r="719" spans="1:34" x14ac:dyDescent="0.2">
      <c r="A719" s="347">
        <f t="shared" ca="1" si="325"/>
        <v>1E-4</v>
      </c>
      <c r="B719" s="304">
        <f t="shared" ca="1" si="326"/>
        <v>34.332800000001285</v>
      </c>
      <c r="D719" s="306">
        <f t="shared" ca="1" si="327"/>
        <v>-0.38022096107601888</v>
      </c>
      <c r="E719" s="307">
        <f t="shared" ca="1" si="328"/>
        <v>-1.2300024875158151</v>
      </c>
      <c r="F719" s="304">
        <f t="shared" ca="1" si="329"/>
        <v>1.2874292596242576</v>
      </c>
      <c r="G719" s="306">
        <f t="shared" ca="1" si="330"/>
        <v>4.7666105720703724</v>
      </c>
      <c r="H719" s="307">
        <f t="shared" ca="1" si="331"/>
        <v>-107.56345397783181</v>
      </c>
      <c r="I719" s="304">
        <f t="shared" ca="1" si="332"/>
        <v>107.66901693610338</v>
      </c>
      <c r="J719" s="306">
        <f t="shared" ca="1" si="333"/>
        <v>386.39683720709877</v>
      </c>
      <c r="K719" s="307">
        <f t="shared" ca="1" si="334"/>
        <v>-11.828605729228478</v>
      </c>
      <c r="L719" s="304">
        <f t="shared" ca="1" si="319"/>
        <v>386.57784690427712</v>
      </c>
      <c r="M719" s="306">
        <f t="shared" ca="1" si="335"/>
        <v>-1.5265108943645342</v>
      </c>
      <c r="N719" s="304">
        <f t="shared" ca="1" si="336"/>
        <v>-87.462631627828458</v>
      </c>
      <c r="P719" s="310">
        <f t="shared" ca="1" si="337"/>
        <v>23</v>
      </c>
      <c r="Q719" s="304">
        <f t="shared" ca="1" si="338"/>
        <v>0</v>
      </c>
      <c r="R719" s="306">
        <f t="shared" ca="1" si="339"/>
        <v>0</v>
      </c>
      <c r="S719" s="307">
        <f t="shared" ca="1" si="340"/>
        <v>5.083000000000002</v>
      </c>
      <c r="T719" s="304">
        <f t="shared" ca="1" si="320"/>
        <v>49.86423000000002</v>
      </c>
      <c r="U719" s="311">
        <f t="shared" ca="1" si="321"/>
        <v>0</v>
      </c>
      <c r="V719" s="306">
        <f t="shared" ca="1" si="322"/>
        <v>1.2264498616939477</v>
      </c>
      <c r="W719" s="304">
        <f t="shared" ca="1" si="323"/>
        <v>43.655074389259525</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1.2119636229367785</v>
      </c>
      <c r="AH719" s="304">
        <f t="shared" ca="1" si="347"/>
        <v>-8.5884180902816087</v>
      </c>
    </row>
    <row r="720" spans="1:34" x14ac:dyDescent="0.2">
      <c r="A720" s="347">
        <f t="shared" ca="1" si="325"/>
        <v>1E-4</v>
      </c>
      <c r="B720" s="304">
        <f t="shared" ca="1" si="326"/>
        <v>34.332900000001288</v>
      </c>
      <c r="D720" s="306">
        <f t="shared" ca="1" si="327"/>
        <v>-0.3802187651343284</v>
      </c>
      <c r="E720" s="307">
        <f t="shared" ca="1" si="328"/>
        <v>-1.229973789201237</v>
      </c>
      <c r="F720" s="304">
        <f t="shared" ca="1" si="329"/>
        <v>1.2874011929007689</v>
      </c>
      <c r="G720" s="306">
        <f t="shared" ca="1" si="330"/>
        <v>4.7665725501938594</v>
      </c>
      <c r="H720" s="307">
        <f t="shared" ca="1" si="331"/>
        <v>-107.56357697521074</v>
      </c>
      <c r="I720" s="304">
        <f t="shared" ca="1" si="332"/>
        <v>107.66913812963466</v>
      </c>
      <c r="J720" s="306">
        <f t="shared" ca="1" si="333"/>
        <v>386.39683720709877</v>
      </c>
      <c r="K720" s="307">
        <f t="shared" ca="1" si="334"/>
        <v>-11.83936208077613</v>
      </c>
      <c r="L720" s="304">
        <f t="shared" ca="1" si="319"/>
        <v>386.57817617931937</v>
      </c>
      <c r="M720" s="306">
        <f t="shared" ca="1" si="335"/>
        <v>-1.5265112977281254</v>
      </c>
      <c r="N720" s="304">
        <f t="shared" ca="1" si="336"/>
        <v>-87.46265473885984</v>
      </c>
      <c r="P720" s="310">
        <f t="shared" ca="1" si="337"/>
        <v>23</v>
      </c>
      <c r="Q720" s="304">
        <f t="shared" ca="1" si="338"/>
        <v>0</v>
      </c>
      <c r="R720" s="306">
        <f t="shared" ca="1" si="339"/>
        <v>0</v>
      </c>
      <c r="S720" s="307">
        <f t="shared" ca="1" si="340"/>
        <v>5.083000000000002</v>
      </c>
      <c r="T720" s="304">
        <f t="shared" ca="1" si="320"/>
        <v>49.86423000000002</v>
      </c>
      <c r="U720" s="311">
        <f t="shared" ca="1" si="321"/>
        <v>0</v>
      </c>
      <c r="V720" s="306">
        <f t="shared" ca="1" si="322"/>
        <v>1.2264511809077059</v>
      </c>
      <c r="W720" s="304">
        <f t="shared" ca="1" si="323"/>
        <v>43.655219623741097</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1.2119352251589373</v>
      </c>
      <c r="AH720" s="304">
        <f t="shared" ca="1" si="347"/>
        <v>-8.5884466632420828</v>
      </c>
    </row>
    <row r="721" spans="1:34" x14ac:dyDescent="0.2">
      <c r="A721" s="347">
        <f t="shared" ca="1" si="325"/>
        <v>1E-4</v>
      </c>
      <c r="B721" s="304">
        <f t="shared" ca="1" si="326"/>
        <v>34.333000000001292</v>
      </c>
      <c r="D721" s="306">
        <f t="shared" ca="1" si="327"/>
        <v>-0.38021656918860008</v>
      </c>
      <c r="E721" s="307">
        <f t="shared" ca="1" si="328"/>
        <v>-1.2299450912574166</v>
      </c>
      <c r="F721" s="304">
        <f t="shared" ca="1" si="329"/>
        <v>1.2873731265619011</v>
      </c>
      <c r="G721" s="306">
        <f t="shared" ca="1" si="330"/>
        <v>4.7665345285369405</v>
      </c>
      <c r="H721" s="307">
        <f t="shared" ca="1" si="331"/>
        <v>-107.56369996971986</v>
      </c>
      <c r="I721" s="304">
        <f t="shared" ca="1" si="332"/>
        <v>107.66925932032619</v>
      </c>
      <c r="J721" s="306">
        <f t="shared" ca="1" si="333"/>
        <v>386.39683720709877</v>
      </c>
      <c r="K721" s="307">
        <f t="shared" ca="1" si="334"/>
        <v>-11.850118444623376</v>
      </c>
      <c r="L721" s="304">
        <f t="shared" ca="1" si="319"/>
        <v>386.57850575374829</v>
      </c>
      <c r="M721" s="306">
        <f t="shared" ca="1" si="335"/>
        <v>-1.526511701087591</v>
      </c>
      <c r="N721" s="304">
        <f t="shared" ca="1" si="336"/>
        <v>-87.462677849654852</v>
      </c>
      <c r="P721" s="310">
        <f t="shared" ca="1" si="337"/>
        <v>23</v>
      </c>
      <c r="Q721" s="304">
        <f t="shared" ca="1" si="338"/>
        <v>0</v>
      </c>
      <c r="R721" s="306">
        <f t="shared" ca="1" si="339"/>
        <v>0</v>
      </c>
      <c r="S721" s="307">
        <f t="shared" ca="1" si="340"/>
        <v>5.083000000000002</v>
      </c>
      <c r="T721" s="304">
        <f t="shared" ca="1" si="320"/>
        <v>49.86423000000002</v>
      </c>
      <c r="U721" s="311">
        <f t="shared" ca="1" si="321"/>
        <v>0</v>
      </c>
      <c r="V721" s="306">
        <f t="shared" ca="1" si="322"/>
        <v>1.2264525001243924</v>
      </c>
      <c r="W721" s="304">
        <f t="shared" ca="1" si="323"/>
        <v>43.655364856346132</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1.2119068277468816</v>
      </c>
      <c r="AH721" s="304">
        <f t="shared" ca="1" si="347"/>
        <v>-8.588475235833382</v>
      </c>
    </row>
    <row r="722" spans="1:34" x14ac:dyDescent="0.2">
      <c r="A722" s="347">
        <f t="shared" ca="1" si="325"/>
        <v>1E-4</v>
      </c>
      <c r="B722" s="304">
        <f t="shared" ca="1" si="326"/>
        <v>34.333100000001295</v>
      </c>
      <c r="D722" s="306">
        <f t="shared" ca="1" si="327"/>
        <v>-0.3802143732388365</v>
      </c>
      <c r="E722" s="307">
        <f t="shared" ca="1" si="328"/>
        <v>-1.2299163936843573</v>
      </c>
      <c r="F722" s="304">
        <f t="shared" ca="1" si="329"/>
        <v>1.2873450606076586</v>
      </c>
      <c r="G722" s="306">
        <f t="shared" ca="1" si="330"/>
        <v>4.7664965070996166</v>
      </c>
      <c r="H722" s="307">
        <f t="shared" ca="1" si="331"/>
        <v>-107.56382296135924</v>
      </c>
      <c r="I722" s="304">
        <f t="shared" ca="1" si="332"/>
        <v>107.66938050817802</v>
      </c>
      <c r="J722" s="306">
        <f t="shared" ca="1" si="333"/>
        <v>386.39683720709877</v>
      </c>
      <c r="K722" s="307">
        <f t="shared" ca="1" si="334"/>
        <v>-11.860874820769931</v>
      </c>
      <c r="L722" s="304">
        <f t="shared" ca="1" si="319"/>
        <v>386.57883562756399</v>
      </c>
      <c r="M722" s="306">
        <f t="shared" ca="1" si="335"/>
        <v>-1.5265121044429311</v>
      </c>
      <c r="N722" s="304">
        <f t="shared" ca="1" si="336"/>
        <v>-87.462700960213468</v>
      </c>
      <c r="P722" s="310">
        <f t="shared" ca="1" si="337"/>
        <v>23</v>
      </c>
      <c r="Q722" s="304">
        <f t="shared" ca="1" si="338"/>
        <v>0</v>
      </c>
      <c r="R722" s="306">
        <f t="shared" ca="1" si="339"/>
        <v>0</v>
      </c>
      <c r="S722" s="307">
        <f t="shared" ca="1" si="340"/>
        <v>5.083000000000002</v>
      </c>
      <c r="T722" s="304">
        <f t="shared" ca="1" si="320"/>
        <v>49.86423000000002</v>
      </c>
      <c r="U722" s="311">
        <f t="shared" ca="1" si="321"/>
        <v>0</v>
      </c>
      <c r="V722" s="306">
        <f t="shared" ca="1" si="322"/>
        <v>1.2264538193440071</v>
      </c>
      <c r="W722" s="304">
        <f t="shared" ca="1" si="323"/>
        <v>43.655510087074674</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1.2118784307006223</v>
      </c>
      <c r="AH722" s="304">
        <f t="shared" ca="1" si="347"/>
        <v>-8.588503808055501</v>
      </c>
    </row>
    <row r="723" spans="1:34" x14ac:dyDescent="0.2">
      <c r="A723" s="347">
        <f t="shared" ca="1" si="325"/>
        <v>1E-4</v>
      </c>
      <c r="B723" s="304">
        <f t="shared" ca="1" si="326"/>
        <v>34.333200000001298</v>
      </c>
      <c r="D723" s="306">
        <f t="shared" ca="1" si="327"/>
        <v>-0.38021217728503881</v>
      </c>
      <c r="E723" s="307">
        <f t="shared" ca="1" si="328"/>
        <v>-1.2298876964820522</v>
      </c>
      <c r="F723" s="304">
        <f t="shared" ca="1" si="329"/>
        <v>1.2873169950380359</v>
      </c>
      <c r="G723" s="306">
        <f t="shared" ca="1" si="330"/>
        <v>4.7664584858818877</v>
      </c>
      <c r="H723" s="307">
        <f t="shared" ca="1" si="331"/>
        <v>-107.56394595012888</v>
      </c>
      <c r="I723" s="304">
        <f t="shared" ca="1" si="332"/>
        <v>107.66950169319017</v>
      </c>
      <c r="J723" s="306">
        <f t="shared" ca="1" si="333"/>
        <v>386.39683720709877</v>
      </c>
      <c r="K723" s="307">
        <f t="shared" ca="1" si="334"/>
        <v>-11.871631209215506</v>
      </c>
      <c r="L723" s="304">
        <f t="shared" ca="1" si="319"/>
        <v>386.57916580076687</v>
      </c>
      <c r="M723" s="306">
        <f t="shared" ca="1" si="335"/>
        <v>-1.5265125077941457</v>
      </c>
      <c r="N723" s="304">
        <f t="shared" ca="1" si="336"/>
        <v>-87.462724070535728</v>
      </c>
      <c r="P723" s="310">
        <f t="shared" ca="1" si="337"/>
        <v>23</v>
      </c>
      <c r="Q723" s="304">
        <f t="shared" ca="1" si="338"/>
        <v>0</v>
      </c>
      <c r="R723" s="306">
        <f t="shared" ca="1" si="339"/>
        <v>0</v>
      </c>
      <c r="S723" s="307">
        <f t="shared" ca="1" si="340"/>
        <v>5.083000000000002</v>
      </c>
      <c r="T723" s="304">
        <f t="shared" ca="1" si="320"/>
        <v>49.86423000000002</v>
      </c>
      <c r="U723" s="311">
        <f t="shared" ca="1" si="321"/>
        <v>0</v>
      </c>
      <c r="V723" s="306">
        <f t="shared" ca="1" si="322"/>
        <v>1.2264551385665499</v>
      </c>
      <c r="W723" s="304">
        <f t="shared" ca="1" si="323"/>
        <v>43.655655315926715</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1.211850034020145</v>
      </c>
      <c r="AH723" s="304">
        <f t="shared" ca="1" si="347"/>
        <v>-8.5885323799084503</v>
      </c>
    </row>
    <row r="724" spans="1:34" x14ac:dyDescent="0.2">
      <c r="A724" s="347">
        <f t="shared" ca="1" si="325"/>
        <v>1E-4</v>
      </c>
      <c r="B724" s="304">
        <f t="shared" ca="1" si="326"/>
        <v>34.333300000001302</v>
      </c>
      <c r="D724" s="306">
        <f t="shared" ca="1" si="327"/>
        <v>-0.3802099813272059</v>
      </c>
      <c r="E724" s="307">
        <f t="shared" ca="1" si="328"/>
        <v>-1.2298589996504994</v>
      </c>
      <c r="F724" s="304">
        <f t="shared" ca="1" si="329"/>
        <v>1.2872889298530308</v>
      </c>
      <c r="G724" s="306">
        <f t="shared" ca="1" si="330"/>
        <v>4.7664204648837547</v>
      </c>
      <c r="H724" s="307">
        <f t="shared" ca="1" si="331"/>
        <v>-107.56406893602885</v>
      </c>
      <c r="I724" s="304">
        <f t="shared" ca="1" si="332"/>
        <v>107.66962287536271</v>
      </c>
      <c r="J724" s="306">
        <f t="shared" ca="1" si="333"/>
        <v>386.39683720709877</v>
      </c>
      <c r="K724" s="307">
        <f t="shared" ca="1" si="334"/>
        <v>-11.882387609959814</v>
      </c>
      <c r="L724" s="304">
        <f t="shared" ca="1" si="319"/>
        <v>386.57949627335711</v>
      </c>
      <c r="M724" s="306">
        <f t="shared" ca="1" si="335"/>
        <v>-1.526512911141235</v>
      </c>
      <c r="N724" s="304">
        <f t="shared" ca="1" si="336"/>
        <v>-87.462747180621633</v>
      </c>
      <c r="P724" s="310">
        <f t="shared" ca="1" si="337"/>
        <v>23</v>
      </c>
      <c r="Q724" s="304">
        <f t="shared" ca="1" si="338"/>
        <v>0</v>
      </c>
      <c r="R724" s="306">
        <f t="shared" ca="1" si="339"/>
        <v>0</v>
      </c>
      <c r="S724" s="307">
        <f t="shared" ca="1" si="340"/>
        <v>5.083000000000002</v>
      </c>
      <c r="T724" s="304">
        <f t="shared" ca="1" si="320"/>
        <v>49.86423000000002</v>
      </c>
      <c r="U724" s="311">
        <f t="shared" ca="1" si="321"/>
        <v>0</v>
      </c>
      <c r="V724" s="306">
        <f t="shared" ca="1" si="322"/>
        <v>1.2264564577920212</v>
      </c>
      <c r="W724" s="304">
        <f t="shared" ca="1" si="323"/>
        <v>43.655800542902313</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1.2118216377054534</v>
      </c>
      <c r="AH724" s="304">
        <f t="shared" ca="1" si="347"/>
        <v>-8.5885609513922283</v>
      </c>
    </row>
    <row r="725" spans="1:34" x14ac:dyDescent="0.2">
      <c r="A725" s="347">
        <f t="shared" ca="1" si="325"/>
        <v>1E-4</v>
      </c>
      <c r="B725" s="304">
        <f t="shared" ca="1" si="326"/>
        <v>34.333400000001305</v>
      </c>
      <c r="D725" s="306">
        <f t="shared" ca="1" si="327"/>
        <v>-0.38020778536533906</v>
      </c>
      <c r="E725" s="307">
        <f t="shared" ca="1" si="328"/>
        <v>-1.2298303031896882</v>
      </c>
      <c r="F725" s="304">
        <f t="shared" ca="1" si="329"/>
        <v>1.2872608650526343</v>
      </c>
      <c r="G725" s="306">
        <f t="shared" ca="1" si="330"/>
        <v>4.7663824441052185</v>
      </c>
      <c r="H725" s="307">
        <f t="shared" ca="1" si="331"/>
        <v>-107.56419191905917</v>
      </c>
      <c r="I725" s="304">
        <f t="shared" ca="1" si="332"/>
        <v>107.66974405469564</v>
      </c>
      <c r="J725" s="306">
        <f t="shared" ca="1" si="333"/>
        <v>386.39683720709877</v>
      </c>
      <c r="K725" s="307">
        <f t="shared" ca="1" si="334"/>
        <v>-11.893144023002568</v>
      </c>
      <c r="L725" s="304">
        <f t="shared" ca="1" si="319"/>
        <v>386.57982704533492</v>
      </c>
      <c r="M725" s="306">
        <f t="shared" ca="1" si="335"/>
        <v>-1.5265133144841989</v>
      </c>
      <c r="N725" s="304">
        <f t="shared" ca="1" si="336"/>
        <v>-87.462770290471155</v>
      </c>
      <c r="P725" s="310">
        <f t="shared" ca="1" si="337"/>
        <v>23</v>
      </c>
      <c r="Q725" s="304">
        <f t="shared" ca="1" si="338"/>
        <v>0</v>
      </c>
      <c r="R725" s="306">
        <f t="shared" ca="1" si="339"/>
        <v>0</v>
      </c>
      <c r="S725" s="307">
        <f t="shared" ca="1" si="340"/>
        <v>5.083000000000002</v>
      </c>
      <c r="T725" s="304">
        <f t="shared" ca="1" si="320"/>
        <v>49.86423000000002</v>
      </c>
      <c r="U725" s="311">
        <f t="shared" ca="1" si="321"/>
        <v>0</v>
      </c>
      <c r="V725" s="306">
        <f t="shared" ca="1" si="322"/>
        <v>1.2264577770204206</v>
      </c>
      <c r="W725" s="304">
        <f t="shared" ca="1" si="323"/>
        <v>43.655945768001438</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1.2117932417565367</v>
      </c>
      <c r="AH725" s="304">
        <f t="shared" ca="1" si="347"/>
        <v>-8.5885895225068456</v>
      </c>
    </row>
    <row r="726" spans="1:34" x14ac:dyDescent="0.2">
      <c r="A726" s="347">
        <f t="shared" ca="1" si="325"/>
        <v>1E-4</v>
      </c>
      <c r="B726" s="304">
        <f t="shared" ca="1" si="326"/>
        <v>34.333500000001308</v>
      </c>
      <c r="D726" s="306">
        <f t="shared" ca="1" si="327"/>
        <v>-0.38020558939943883</v>
      </c>
      <c r="E726" s="307">
        <f t="shared" ca="1" si="328"/>
        <v>-1.2298016070996276</v>
      </c>
      <c r="F726" s="304">
        <f t="shared" ca="1" si="329"/>
        <v>1.287232800636855</v>
      </c>
      <c r="G726" s="306">
        <f t="shared" ca="1" si="330"/>
        <v>4.7663444235462782</v>
      </c>
      <c r="H726" s="307">
        <f t="shared" ca="1" si="331"/>
        <v>-107.56431489921988</v>
      </c>
      <c r="I726" s="304">
        <f t="shared" ca="1" si="332"/>
        <v>107.66986523118902</v>
      </c>
      <c r="J726" s="306">
        <f t="shared" ca="1" si="333"/>
        <v>386.39683720709877</v>
      </c>
      <c r="K726" s="307">
        <f t="shared" ca="1" si="334"/>
        <v>-11.903900448343482</v>
      </c>
      <c r="L726" s="304">
        <f t="shared" ca="1" si="319"/>
        <v>386.5801581167006</v>
      </c>
      <c r="M726" s="306">
        <f t="shared" ca="1" si="335"/>
        <v>-1.5265137178230377</v>
      </c>
      <c r="N726" s="304">
        <f t="shared" ca="1" si="336"/>
        <v>-87.462793400084337</v>
      </c>
      <c r="P726" s="310">
        <f t="shared" ca="1" si="337"/>
        <v>23</v>
      </c>
      <c r="Q726" s="304">
        <f t="shared" ca="1" si="338"/>
        <v>0</v>
      </c>
      <c r="R726" s="306">
        <f t="shared" ca="1" si="339"/>
        <v>0</v>
      </c>
      <c r="S726" s="307">
        <f t="shared" ca="1" si="340"/>
        <v>5.083000000000002</v>
      </c>
      <c r="T726" s="304">
        <f t="shared" ca="1" si="320"/>
        <v>49.86423000000002</v>
      </c>
      <c r="U726" s="311">
        <f t="shared" ca="1" si="321"/>
        <v>0</v>
      </c>
      <c r="V726" s="306">
        <f t="shared" ca="1" si="322"/>
        <v>1.2264590962517483</v>
      </c>
      <c r="W726" s="304">
        <f t="shared" ca="1" si="323"/>
        <v>43.656090991224133</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1.2117648461733985</v>
      </c>
      <c r="AH726" s="304">
        <f t="shared" ca="1" si="347"/>
        <v>-8.5886180932522969</v>
      </c>
    </row>
    <row r="727" spans="1:34" x14ac:dyDescent="0.2">
      <c r="A727" s="347">
        <f t="shared" ca="1" si="325"/>
        <v>1E-4</v>
      </c>
      <c r="B727" s="304">
        <f t="shared" ca="1" si="326"/>
        <v>34.333600000001312</v>
      </c>
      <c r="D727" s="306">
        <f t="shared" ca="1" si="327"/>
        <v>-0.38020339342950443</v>
      </c>
      <c r="E727" s="307">
        <f t="shared" ca="1" si="328"/>
        <v>-1.2297729113803069</v>
      </c>
      <c r="F727" s="304">
        <f t="shared" ca="1" si="329"/>
        <v>1.2872047366056834</v>
      </c>
      <c r="G727" s="306">
        <f t="shared" ca="1" si="330"/>
        <v>4.7663064032069355</v>
      </c>
      <c r="H727" s="307">
        <f t="shared" ca="1" si="331"/>
        <v>-107.56443787651102</v>
      </c>
      <c r="I727" s="304">
        <f t="shared" ca="1" si="332"/>
        <v>107.66998640484287</v>
      </c>
      <c r="J727" s="306">
        <f t="shared" ca="1" si="333"/>
        <v>386.39683720709877</v>
      </c>
      <c r="K727" s="307">
        <f t="shared" ca="1" si="334"/>
        <v>-11.914656885982268</v>
      </c>
      <c r="L727" s="304">
        <f t="shared" ca="1" si="319"/>
        <v>386.58048948745443</v>
      </c>
      <c r="M727" s="306">
        <f t="shared" ca="1" si="335"/>
        <v>-1.5265141211577511</v>
      </c>
      <c r="N727" s="304">
        <f t="shared" ca="1" si="336"/>
        <v>-87.462816509461149</v>
      </c>
      <c r="P727" s="310">
        <f t="shared" ca="1" si="337"/>
        <v>23</v>
      </c>
      <c r="Q727" s="304">
        <f t="shared" ca="1" si="338"/>
        <v>0</v>
      </c>
      <c r="R727" s="306">
        <f t="shared" ca="1" si="339"/>
        <v>0</v>
      </c>
      <c r="S727" s="307">
        <f t="shared" ca="1" si="340"/>
        <v>5.083000000000002</v>
      </c>
      <c r="T727" s="304">
        <f t="shared" ca="1" si="320"/>
        <v>49.86423000000002</v>
      </c>
      <c r="U727" s="311">
        <f t="shared" ca="1" si="321"/>
        <v>0</v>
      </c>
      <c r="V727" s="306">
        <f t="shared" ca="1" si="322"/>
        <v>1.2264604154860044</v>
      </c>
      <c r="W727" s="304">
        <f t="shared" ca="1" si="323"/>
        <v>43.656236212570391</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1.2117364509560353</v>
      </c>
      <c r="AH727" s="304">
        <f t="shared" ca="1" si="347"/>
        <v>-8.5886466636285892</v>
      </c>
    </row>
    <row r="728" spans="1:34" x14ac:dyDescent="0.2">
      <c r="A728" s="347">
        <f t="shared" ca="1" si="325"/>
        <v>1E-4</v>
      </c>
      <c r="B728" s="304">
        <f t="shared" ca="1" si="326"/>
        <v>34.333700000001315</v>
      </c>
      <c r="D728" s="306">
        <f t="shared" ca="1" si="327"/>
        <v>-0.38020119745553854</v>
      </c>
      <c r="E728" s="307">
        <f t="shared" ca="1" si="328"/>
        <v>-1.2297442160317278</v>
      </c>
      <c r="F728" s="304">
        <f t="shared" ca="1" si="329"/>
        <v>1.2871766729591219</v>
      </c>
      <c r="G728" s="306">
        <f t="shared" ca="1" si="330"/>
        <v>4.7662683830871897</v>
      </c>
      <c r="H728" s="307">
        <f t="shared" ca="1" si="331"/>
        <v>-107.56456085093262</v>
      </c>
      <c r="I728" s="304">
        <f t="shared" ca="1" si="332"/>
        <v>107.67010757565724</v>
      </c>
      <c r="J728" s="306">
        <f t="shared" ca="1" si="333"/>
        <v>386.39683720709877</v>
      </c>
      <c r="K728" s="307">
        <f t="shared" ca="1" si="334"/>
        <v>-11.925413335918639</v>
      </c>
      <c r="L728" s="304">
        <f t="shared" ca="1" si="319"/>
        <v>386.58082115759663</v>
      </c>
      <c r="M728" s="306">
        <f t="shared" ca="1" si="335"/>
        <v>-1.5265145244883394</v>
      </c>
      <c r="N728" s="304">
        <f t="shared" ca="1" si="336"/>
        <v>-87.462839618601592</v>
      </c>
      <c r="P728" s="310">
        <f t="shared" ca="1" si="337"/>
        <v>23</v>
      </c>
      <c r="Q728" s="304">
        <f t="shared" ca="1" si="338"/>
        <v>0</v>
      </c>
      <c r="R728" s="306">
        <f t="shared" ca="1" si="339"/>
        <v>0</v>
      </c>
      <c r="S728" s="307">
        <f t="shared" ca="1" si="340"/>
        <v>5.083000000000002</v>
      </c>
      <c r="T728" s="304">
        <f t="shared" ca="1" si="320"/>
        <v>49.86423000000002</v>
      </c>
      <c r="U728" s="311">
        <f t="shared" ca="1" si="321"/>
        <v>0</v>
      </c>
      <c r="V728" s="306">
        <f t="shared" ca="1" si="322"/>
        <v>1.2264617347231881</v>
      </c>
      <c r="W728" s="304">
        <f t="shared" ca="1" si="323"/>
        <v>43.656381432040241</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1.2117080561044453</v>
      </c>
      <c r="AH728" s="304">
        <f t="shared" ca="1" si="347"/>
        <v>-8.5886752336357226</v>
      </c>
    </row>
    <row r="729" spans="1:34" x14ac:dyDescent="0.2">
      <c r="A729" s="347">
        <f t="shared" ca="1" si="325"/>
        <v>1E-4</v>
      </c>
      <c r="B729" s="304">
        <f t="shared" ca="1" si="326"/>
        <v>34.333800000001318</v>
      </c>
      <c r="D729" s="306">
        <f t="shared" ca="1" si="327"/>
        <v>-0.38019900147754021</v>
      </c>
      <c r="E729" s="307">
        <f t="shared" ca="1" si="328"/>
        <v>-1.229715521053885</v>
      </c>
      <c r="F729" s="304">
        <f t="shared" ca="1" si="329"/>
        <v>1.2871486096971656</v>
      </c>
      <c r="G729" s="306">
        <f t="shared" ca="1" si="330"/>
        <v>4.7662303631870415</v>
      </c>
      <c r="H729" s="307">
        <f t="shared" ca="1" si="331"/>
        <v>-107.56468382248472</v>
      </c>
      <c r="I729" s="304">
        <f t="shared" ca="1" si="332"/>
        <v>107.67022874363217</v>
      </c>
      <c r="J729" s="306">
        <f t="shared" ca="1" si="333"/>
        <v>386.39683720709877</v>
      </c>
      <c r="K729" s="307">
        <f t="shared" ca="1" si="334"/>
        <v>-11.93616979815231</v>
      </c>
      <c r="L729" s="304">
        <f t="shared" ca="1" si="319"/>
        <v>386.58115312712738</v>
      </c>
      <c r="M729" s="306">
        <f t="shared" ca="1" si="335"/>
        <v>-1.5265149278148027</v>
      </c>
      <c r="N729" s="304">
        <f t="shared" ca="1" si="336"/>
        <v>-87.462862727505708</v>
      </c>
      <c r="P729" s="310">
        <f t="shared" ca="1" si="337"/>
        <v>23</v>
      </c>
      <c r="Q729" s="304">
        <f t="shared" ca="1" si="338"/>
        <v>0</v>
      </c>
      <c r="R729" s="306">
        <f t="shared" ca="1" si="339"/>
        <v>0</v>
      </c>
      <c r="S729" s="307">
        <f t="shared" ca="1" si="340"/>
        <v>5.083000000000002</v>
      </c>
      <c r="T729" s="304">
        <f t="shared" ca="1" si="320"/>
        <v>49.86423000000002</v>
      </c>
      <c r="U729" s="311">
        <f t="shared" ca="1" si="321"/>
        <v>0</v>
      </c>
      <c r="V729" s="306">
        <f t="shared" ca="1" si="322"/>
        <v>1.2264630539633001</v>
      </c>
      <c r="W729" s="304">
        <f t="shared" ca="1" si="323"/>
        <v>43.65652664963369</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1.2116796616186232</v>
      </c>
      <c r="AH729" s="304">
        <f t="shared" ca="1" si="347"/>
        <v>-8.5887038032737006</v>
      </c>
    </row>
    <row r="730" spans="1:34" x14ac:dyDescent="0.2">
      <c r="A730" s="347">
        <f t="shared" ca="1" si="325"/>
        <v>1E-4</v>
      </c>
      <c r="B730" s="304">
        <f t="shared" ca="1" si="326"/>
        <v>34.333900000001321</v>
      </c>
      <c r="D730" s="306">
        <f t="shared" ca="1" si="327"/>
        <v>-0.38019680549550866</v>
      </c>
      <c r="E730" s="307">
        <f t="shared" ca="1" si="328"/>
        <v>-1.2296868264467751</v>
      </c>
      <c r="F730" s="304">
        <f t="shared" ca="1" si="329"/>
        <v>1.2871205468198117</v>
      </c>
      <c r="G730" s="306">
        <f t="shared" ca="1" si="330"/>
        <v>4.7661923435064919</v>
      </c>
      <c r="H730" s="307">
        <f t="shared" ca="1" si="331"/>
        <v>-107.56480679116737</v>
      </c>
      <c r="I730" s="304">
        <f t="shared" ca="1" si="332"/>
        <v>107.67034990876766</v>
      </c>
      <c r="J730" s="306">
        <f t="shared" ca="1" si="333"/>
        <v>386.39683720709877</v>
      </c>
      <c r="K730" s="307">
        <f t="shared" ca="1" si="334"/>
        <v>-11.946926272682992</v>
      </c>
      <c r="L730" s="304">
        <f t="shared" ca="1" si="319"/>
        <v>386.58148539604701</v>
      </c>
      <c r="M730" s="306">
        <f t="shared" ca="1" si="335"/>
        <v>-1.5265153311371409</v>
      </c>
      <c r="N730" s="304">
        <f t="shared" ca="1" si="336"/>
        <v>-87.46288583617347</v>
      </c>
      <c r="P730" s="310">
        <f t="shared" ca="1" si="337"/>
        <v>23</v>
      </c>
      <c r="Q730" s="304">
        <f t="shared" ca="1" si="338"/>
        <v>0</v>
      </c>
      <c r="R730" s="306">
        <f t="shared" ca="1" si="339"/>
        <v>0</v>
      </c>
      <c r="S730" s="307">
        <f t="shared" ca="1" si="340"/>
        <v>5.083000000000002</v>
      </c>
      <c r="T730" s="304">
        <f t="shared" ca="1" si="320"/>
        <v>49.86423000000002</v>
      </c>
      <c r="U730" s="311">
        <f t="shared" ca="1" si="321"/>
        <v>0</v>
      </c>
      <c r="V730" s="306">
        <f t="shared" ca="1" si="322"/>
        <v>1.2264643732063403</v>
      </c>
      <c r="W730" s="304">
        <f t="shared" ca="1" si="323"/>
        <v>43.656671865350745</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1.2116512674985671</v>
      </c>
      <c r="AH730" s="304">
        <f t="shared" ca="1" si="347"/>
        <v>-8.5887323725425286</v>
      </c>
    </row>
    <row r="731" spans="1:34" x14ac:dyDescent="0.2">
      <c r="A731" s="347">
        <f t="shared" ca="1" si="325"/>
        <v>1E-4</v>
      </c>
      <c r="B731" s="304">
        <f t="shared" ca="1" si="326"/>
        <v>34.334000000001325</v>
      </c>
      <c r="D731" s="306">
        <f t="shared" ca="1" si="327"/>
        <v>-0.38019460950944639</v>
      </c>
      <c r="E731" s="307">
        <f t="shared" ca="1" si="328"/>
        <v>-1.2296581322103979</v>
      </c>
      <c r="F731" s="304">
        <f t="shared" ca="1" si="329"/>
        <v>1.2870924843270606</v>
      </c>
      <c r="G731" s="306">
        <f t="shared" ca="1" si="330"/>
        <v>4.7661543240455408</v>
      </c>
      <c r="H731" s="307">
        <f t="shared" ca="1" si="331"/>
        <v>-107.56492975698059</v>
      </c>
      <c r="I731" s="304">
        <f t="shared" ca="1" si="332"/>
        <v>107.6704710710638</v>
      </c>
      <c r="J731" s="306">
        <f t="shared" ca="1" si="333"/>
        <v>386.39683720709877</v>
      </c>
      <c r="K731" s="307">
        <f t="shared" ca="1" si="334"/>
        <v>-11.9576827595104</v>
      </c>
      <c r="L731" s="304">
        <f t="shared" ca="1" si="319"/>
        <v>386.58181796435571</v>
      </c>
      <c r="M731" s="306">
        <f t="shared" ca="1" si="335"/>
        <v>-1.5265157344553539</v>
      </c>
      <c r="N731" s="304">
        <f t="shared" ca="1" si="336"/>
        <v>-87.462908944604877</v>
      </c>
      <c r="P731" s="310">
        <f t="shared" ca="1" si="337"/>
        <v>23</v>
      </c>
      <c r="Q731" s="304">
        <f t="shared" ca="1" si="338"/>
        <v>0</v>
      </c>
      <c r="R731" s="306">
        <f t="shared" ca="1" si="339"/>
        <v>0</v>
      </c>
      <c r="S731" s="307">
        <f t="shared" ca="1" si="340"/>
        <v>5.083000000000002</v>
      </c>
      <c r="T731" s="304">
        <f t="shared" ca="1" si="320"/>
        <v>49.86423000000002</v>
      </c>
      <c r="U731" s="311">
        <f t="shared" ca="1" si="321"/>
        <v>0</v>
      </c>
      <c r="V731" s="306">
        <f t="shared" ca="1" si="322"/>
        <v>1.2264656924523085</v>
      </c>
      <c r="W731" s="304">
        <f t="shared" ca="1" si="323"/>
        <v>43.656817079191441</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1.2116228737442771</v>
      </c>
      <c r="AH731" s="304">
        <f t="shared" ca="1" si="347"/>
        <v>-8.5887609414422048</v>
      </c>
    </row>
    <row r="732" spans="1:34" x14ac:dyDescent="0.2">
      <c r="A732" s="347">
        <f t="shared" ca="1" si="325"/>
        <v>1E-4</v>
      </c>
      <c r="B732" s="304">
        <f t="shared" ca="1" si="326"/>
        <v>34.334100000001328</v>
      </c>
      <c r="D732" s="306">
        <f t="shared" ca="1" si="327"/>
        <v>-0.38019241351935462</v>
      </c>
      <c r="E732" s="307">
        <f t="shared" ca="1" si="328"/>
        <v>-1.2296294383447481</v>
      </c>
      <c r="F732" s="304">
        <f t="shared" ca="1" si="329"/>
        <v>1.2870644222189085</v>
      </c>
      <c r="G732" s="306">
        <f t="shared" ca="1" si="330"/>
        <v>4.7661163048041892</v>
      </c>
      <c r="H732" s="307">
        <f t="shared" ca="1" si="331"/>
        <v>-107.56505271992442</v>
      </c>
      <c r="I732" s="304">
        <f t="shared" ca="1" si="332"/>
        <v>107.67059223052058</v>
      </c>
      <c r="J732" s="306">
        <f t="shared" ca="1" si="333"/>
        <v>386.39683720709877</v>
      </c>
      <c r="K732" s="307">
        <f t="shared" ca="1" si="334"/>
        <v>-11.968439258634245</v>
      </c>
      <c r="L732" s="304">
        <f t="shared" ca="1" si="319"/>
        <v>386.5821508320538</v>
      </c>
      <c r="M732" s="306">
        <f t="shared" ca="1" si="335"/>
        <v>-1.5265161377694423</v>
      </c>
      <c r="N732" s="304">
        <f t="shared" ca="1" si="336"/>
        <v>-87.462932052799957</v>
      </c>
      <c r="P732" s="310">
        <f t="shared" ca="1" si="337"/>
        <v>23</v>
      </c>
      <c r="Q732" s="304">
        <f t="shared" ca="1" si="338"/>
        <v>0</v>
      </c>
      <c r="R732" s="306">
        <f t="shared" ca="1" si="339"/>
        <v>0</v>
      </c>
      <c r="S732" s="307">
        <f t="shared" ca="1" si="340"/>
        <v>5.083000000000002</v>
      </c>
      <c r="T732" s="304">
        <f t="shared" ca="1" si="320"/>
        <v>49.86423000000002</v>
      </c>
      <c r="U732" s="311">
        <f t="shared" ca="1" si="321"/>
        <v>0</v>
      </c>
      <c r="V732" s="306">
        <f t="shared" ca="1" si="322"/>
        <v>1.2264670117012046</v>
      </c>
      <c r="W732" s="304">
        <f t="shared" ca="1" si="323"/>
        <v>43.656962291155772</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1.2115944803557444</v>
      </c>
      <c r="AH732" s="304">
        <f t="shared" ca="1" si="347"/>
        <v>-8.588789509972738</v>
      </c>
    </row>
    <row r="733" spans="1:34" x14ac:dyDescent="0.2">
      <c r="A733" s="347">
        <f t="shared" ca="1" si="325"/>
        <v>1E-4</v>
      </c>
      <c r="B733" s="304">
        <f t="shared" ca="1" si="326"/>
        <v>34.334200000001331</v>
      </c>
      <c r="D733" s="306">
        <f t="shared" ca="1" si="327"/>
        <v>-0.3801902175252303</v>
      </c>
      <c r="E733" s="307">
        <f t="shared" ca="1" si="328"/>
        <v>-1.2296007448498258</v>
      </c>
      <c r="F733" s="304">
        <f t="shared" ca="1" si="329"/>
        <v>1.2870363604953545</v>
      </c>
      <c r="G733" s="306">
        <f t="shared" ca="1" si="330"/>
        <v>4.7660782857824371</v>
      </c>
      <c r="H733" s="307">
        <f t="shared" ca="1" si="331"/>
        <v>-107.56517567999892</v>
      </c>
      <c r="I733" s="304">
        <f t="shared" ca="1" si="332"/>
        <v>107.67071338713808</v>
      </c>
      <c r="J733" s="306">
        <f t="shared" ca="1" si="333"/>
        <v>386.39683720709877</v>
      </c>
      <c r="K733" s="307">
        <f t="shared" ca="1" si="334"/>
        <v>-11.979195770054242</v>
      </c>
      <c r="L733" s="304">
        <f t="shared" ca="1" si="319"/>
        <v>386.58248399914146</v>
      </c>
      <c r="M733" s="306">
        <f t="shared" ca="1" si="335"/>
        <v>-1.5265165410794057</v>
      </c>
      <c r="N733" s="304">
        <f t="shared" ca="1" si="336"/>
        <v>-87.46295516075871</v>
      </c>
      <c r="P733" s="310">
        <f t="shared" ca="1" si="337"/>
        <v>23</v>
      </c>
      <c r="Q733" s="304">
        <f t="shared" ca="1" si="338"/>
        <v>0</v>
      </c>
      <c r="R733" s="306">
        <f t="shared" ca="1" si="339"/>
        <v>0</v>
      </c>
      <c r="S733" s="307">
        <f t="shared" ca="1" si="340"/>
        <v>5.083000000000002</v>
      </c>
      <c r="T733" s="304">
        <f t="shared" ca="1" si="320"/>
        <v>49.86423000000002</v>
      </c>
      <c r="U733" s="311">
        <f t="shared" ca="1" si="321"/>
        <v>0</v>
      </c>
      <c r="V733" s="306">
        <f t="shared" ca="1" si="322"/>
        <v>1.2264683309530289</v>
      </c>
      <c r="W733" s="304">
        <f t="shared" ca="1" si="323"/>
        <v>43.657107501243772</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1.2115660873329723</v>
      </c>
      <c r="AH733" s="304">
        <f t="shared" ca="1" si="347"/>
        <v>-8.5888180781341248</v>
      </c>
    </row>
    <row r="734" spans="1:34" x14ac:dyDescent="0.2">
      <c r="A734" s="347">
        <f t="shared" ca="1" si="325"/>
        <v>1E-4</v>
      </c>
      <c r="B734" s="304">
        <f t="shared" ca="1" si="326"/>
        <v>34.334300000001335</v>
      </c>
      <c r="D734" s="306">
        <f t="shared" ca="1" si="327"/>
        <v>-0.38018802152707643</v>
      </c>
      <c r="E734" s="307">
        <f t="shared" ca="1" si="328"/>
        <v>-1.2295720517256221</v>
      </c>
      <c r="F734" s="304">
        <f t="shared" ca="1" si="329"/>
        <v>1.2870082991563918</v>
      </c>
      <c r="G734" s="306">
        <f t="shared" ca="1" si="330"/>
        <v>4.7660402669802844</v>
      </c>
      <c r="H734" s="307">
        <f t="shared" ca="1" si="331"/>
        <v>-107.56529863720409</v>
      </c>
      <c r="I734" s="304">
        <f t="shared" ca="1" si="332"/>
        <v>107.67083454091632</v>
      </c>
      <c r="J734" s="306">
        <f t="shared" ca="1" si="333"/>
        <v>386.39683720709877</v>
      </c>
      <c r="K734" s="307">
        <f t="shared" ca="1" si="334"/>
        <v>-11.989952293770102</v>
      </c>
      <c r="L734" s="304">
        <f t="shared" ca="1" si="319"/>
        <v>386.58281746561892</v>
      </c>
      <c r="M734" s="306">
        <f t="shared" ca="1" si="335"/>
        <v>-1.5265169443852442</v>
      </c>
      <c r="N734" s="304">
        <f t="shared" ca="1" si="336"/>
        <v>-87.462978268481109</v>
      </c>
      <c r="P734" s="310">
        <f t="shared" ca="1" si="337"/>
        <v>23</v>
      </c>
      <c r="Q734" s="304">
        <f t="shared" ca="1" si="338"/>
        <v>0</v>
      </c>
      <c r="R734" s="306">
        <f t="shared" ca="1" si="339"/>
        <v>0</v>
      </c>
      <c r="S734" s="307">
        <f t="shared" ca="1" si="340"/>
        <v>5.083000000000002</v>
      </c>
      <c r="T734" s="304">
        <f t="shared" ca="1" si="320"/>
        <v>49.86423000000002</v>
      </c>
      <c r="U734" s="311">
        <f t="shared" ca="1" si="321"/>
        <v>0</v>
      </c>
      <c r="V734" s="306">
        <f t="shared" ca="1" si="322"/>
        <v>1.226469650207781</v>
      </c>
      <c r="W734" s="304">
        <f t="shared" ca="1" si="323"/>
        <v>43.657252709455463</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1.2115376946759522</v>
      </c>
      <c r="AH734" s="304">
        <f t="shared" ca="1" si="347"/>
        <v>-8.5888466459263739</v>
      </c>
    </row>
    <row r="735" spans="1:34" x14ac:dyDescent="0.2">
      <c r="A735" s="347">
        <f t="shared" ca="1" si="325"/>
        <v>1E-4</v>
      </c>
      <c r="B735" s="304">
        <f t="shared" ca="1" si="326"/>
        <v>34.334400000001338</v>
      </c>
      <c r="D735" s="306">
        <f t="shared" ca="1" si="327"/>
        <v>-0.38018582552489388</v>
      </c>
      <c r="E735" s="307">
        <f t="shared" ca="1" si="328"/>
        <v>-1.229543358972137</v>
      </c>
      <c r="F735" s="304">
        <f t="shared" ca="1" si="329"/>
        <v>1.2869802382020208</v>
      </c>
      <c r="G735" s="306">
        <f t="shared" ca="1" si="330"/>
        <v>4.766002248397732</v>
      </c>
      <c r="H735" s="307">
        <f t="shared" ca="1" si="331"/>
        <v>-107.56542159153999</v>
      </c>
      <c r="I735" s="304">
        <f t="shared" ca="1" si="332"/>
        <v>107.67095569185531</v>
      </c>
      <c r="J735" s="306">
        <f t="shared" ca="1" si="333"/>
        <v>386.39683720709877</v>
      </c>
      <c r="K735" s="307">
        <f t="shared" ca="1" si="334"/>
        <v>-12.000708829781539</v>
      </c>
      <c r="L735" s="304">
        <f t="shared" ca="1" si="319"/>
        <v>386.58315123148651</v>
      </c>
      <c r="M735" s="306">
        <f t="shared" ca="1" si="335"/>
        <v>-1.526517347686958</v>
      </c>
      <c r="N735" s="304">
        <f t="shared" ca="1" si="336"/>
        <v>-87.463001375967181</v>
      </c>
      <c r="P735" s="310">
        <f t="shared" ca="1" si="337"/>
        <v>23</v>
      </c>
      <c r="Q735" s="304">
        <f t="shared" ca="1" si="338"/>
        <v>0</v>
      </c>
      <c r="R735" s="306">
        <f t="shared" ca="1" si="339"/>
        <v>0</v>
      </c>
      <c r="S735" s="307">
        <f t="shared" ca="1" si="340"/>
        <v>5.083000000000002</v>
      </c>
      <c r="T735" s="304">
        <f t="shared" ca="1" si="320"/>
        <v>49.86423000000002</v>
      </c>
      <c r="U735" s="311">
        <f t="shared" ca="1" si="321"/>
        <v>0</v>
      </c>
      <c r="V735" s="306">
        <f t="shared" ca="1" si="322"/>
        <v>1.2264709694654612</v>
      </c>
      <c r="W735" s="304">
        <f t="shared" ca="1" si="323"/>
        <v>43.657397915790831</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1.2115093023846839</v>
      </c>
      <c r="AH735" s="304">
        <f t="shared" ca="1" si="347"/>
        <v>-8.5888752133494872</v>
      </c>
    </row>
    <row r="736" spans="1:34" x14ac:dyDescent="0.2">
      <c r="A736" s="347">
        <f t="shared" ca="1" si="325"/>
        <v>1E-4</v>
      </c>
      <c r="B736" s="304">
        <f t="shared" ca="1" si="326"/>
        <v>34.334500000001341</v>
      </c>
      <c r="D736" s="306">
        <f t="shared" ca="1" si="327"/>
        <v>-0.38018362951868162</v>
      </c>
      <c r="E736" s="307">
        <f t="shared" ca="1" si="328"/>
        <v>-1.2295146665893704</v>
      </c>
      <c r="F736" s="304">
        <f t="shared" ca="1" si="329"/>
        <v>1.2869521776322417</v>
      </c>
      <c r="G736" s="306">
        <f t="shared" ca="1" si="330"/>
        <v>4.76596423003478</v>
      </c>
      <c r="H736" s="307">
        <f t="shared" ca="1" si="331"/>
        <v>-107.56554454300665</v>
      </c>
      <c r="I736" s="304">
        <f t="shared" ca="1" si="332"/>
        <v>107.67107683995512</v>
      </c>
      <c r="J736" s="306">
        <f t="shared" ca="1" si="333"/>
        <v>386.39683720709877</v>
      </c>
      <c r="K736" s="307">
        <f t="shared" ca="1" si="334"/>
        <v>-12.011465378088266</v>
      </c>
      <c r="L736" s="304">
        <f t="shared" ca="1" si="319"/>
        <v>386.58348529674436</v>
      </c>
      <c r="M736" s="306">
        <f t="shared" ca="1" si="335"/>
        <v>-1.5265177509845471</v>
      </c>
      <c r="N736" s="304">
        <f t="shared" ca="1" si="336"/>
        <v>-87.463024483216913</v>
      </c>
      <c r="P736" s="310">
        <f t="shared" ca="1" si="337"/>
        <v>23</v>
      </c>
      <c r="Q736" s="304">
        <f t="shared" ca="1" si="338"/>
        <v>0</v>
      </c>
      <c r="R736" s="306">
        <f t="shared" ca="1" si="339"/>
        <v>0</v>
      </c>
      <c r="S736" s="307">
        <f t="shared" ca="1" si="340"/>
        <v>5.083000000000002</v>
      </c>
      <c r="T736" s="304">
        <f t="shared" ca="1" si="320"/>
        <v>49.86423000000002</v>
      </c>
      <c r="U736" s="311">
        <f t="shared" ca="1" si="321"/>
        <v>0</v>
      </c>
      <c r="V736" s="306">
        <f t="shared" ca="1" si="322"/>
        <v>1.2264722887260688</v>
      </c>
      <c r="W736" s="304">
        <f t="shared" ca="1" si="323"/>
        <v>43.657543120249883</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1.2114809104591657</v>
      </c>
      <c r="AH736" s="304">
        <f t="shared" ca="1" si="347"/>
        <v>-8.5889037804034647</v>
      </c>
    </row>
    <row r="737" spans="1:34" x14ac:dyDescent="0.2">
      <c r="A737" s="347">
        <f t="shared" ca="1" si="325"/>
        <v>1E-4</v>
      </c>
      <c r="B737" s="304">
        <f t="shared" ca="1" si="326"/>
        <v>34.334600000001345</v>
      </c>
      <c r="D737" s="306">
        <f t="shared" ca="1" si="327"/>
        <v>-0.38018143350844047</v>
      </c>
      <c r="E737" s="307">
        <f t="shared" ca="1" si="328"/>
        <v>-1.2294859745773206</v>
      </c>
      <c r="F737" s="304">
        <f t="shared" ca="1" si="329"/>
        <v>1.2869241174470532</v>
      </c>
      <c r="G737" s="306">
        <f t="shared" ca="1" si="330"/>
        <v>4.7659262118914292</v>
      </c>
      <c r="H737" s="307">
        <f t="shared" ca="1" si="331"/>
        <v>-107.56566749160412</v>
      </c>
      <c r="I737" s="304">
        <f t="shared" ca="1" si="332"/>
        <v>107.67119798521577</v>
      </c>
      <c r="J737" s="306">
        <f t="shared" ca="1" si="333"/>
        <v>386.39683720709877</v>
      </c>
      <c r="K737" s="307">
        <f t="shared" ca="1" si="334"/>
        <v>-12.022221938689997</v>
      </c>
      <c r="L737" s="304">
        <f t="shared" ca="1" si="319"/>
        <v>386.58381966139285</v>
      </c>
      <c r="M737" s="306">
        <f t="shared" ca="1" si="335"/>
        <v>-1.5265181542780117</v>
      </c>
      <c r="N737" s="304">
        <f t="shared" ca="1" si="336"/>
        <v>-87.463047590230346</v>
      </c>
      <c r="P737" s="310">
        <f t="shared" ca="1" si="337"/>
        <v>23</v>
      </c>
      <c r="Q737" s="304">
        <f t="shared" ca="1" si="338"/>
        <v>0</v>
      </c>
      <c r="R737" s="306">
        <f t="shared" ca="1" si="339"/>
        <v>0</v>
      </c>
      <c r="S737" s="307">
        <f t="shared" ca="1" si="340"/>
        <v>5.083000000000002</v>
      </c>
      <c r="T737" s="304">
        <f t="shared" ca="1" si="320"/>
        <v>49.86423000000002</v>
      </c>
      <c r="U737" s="311">
        <f t="shared" ca="1" si="321"/>
        <v>0</v>
      </c>
      <c r="V737" s="306">
        <f t="shared" ca="1" si="322"/>
        <v>1.2264736079896046</v>
      </c>
      <c r="W737" s="304">
        <f t="shared" ca="1" si="323"/>
        <v>43.657688322832662</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1.2114525188993959</v>
      </c>
      <c r="AH737" s="304">
        <f t="shared" ca="1" si="347"/>
        <v>-8.5889323470883081</v>
      </c>
    </row>
    <row r="738" spans="1:34" x14ac:dyDescent="0.2">
      <c r="A738" s="347">
        <f t="shared" ca="1" si="325"/>
        <v>1E-4</v>
      </c>
      <c r="B738" s="304">
        <f t="shared" ca="1" si="326"/>
        <v>34.334700000001348</v>
      </c>
      <c r="D738" s="306">
        <f t="shared" ca="1" si="327"/>
        <v>-0.38017923749416954</v>
      </c>
      <c r="E738" s="307">
        <f t="shared" ca="1" si="328"/>
        <v>-1.2294572829359787</v>
      </c>
      <c r="F738" s="304">
        <f t="shared" ca="1" si="329"/>
        <v>1.286896057646447</v>
      </c>
      <c r="G738" s="306">
        <f t="shared" ca="1" si="330"/>
        <v>4.7658881939676796</v>
      </c>
      <c r="H738" s="307">
        <f t="shared" ca="1" si="331"/>
        <v>-107.56579043733241</v>
      </c>
      <c r="I738" s="304">
        <f t="shared" ca="1" si="332"/>
        <v>107.67131912763729</v>
      </c>
      <c r="J738" s="306">
        <f t="shared" ca="1" si="333"/>
        <v>386.39683720709877</v>
      </c>
      <c r="K738" s="307">
        <f t="shared" ca="1" si="334"/>
        <v>-12.032978511586444</v>
      </c>
      <c r="L738" s="304">
        <f t="shared" ca="1" si="319"/>
        <v>386.58415432543205</v>
      </c>
      <c r="M738" s="306">
        <f t="shared" ca="1" si="335"/>
        <v>-1.5265185575673517</v>
      </c>
      <c r="N738" s="304">
        <f t="shared" ca="1" si="336"/>
        <v>-87.463070697007453</v>
      </c>
      <c r="P738" s="310">
        <f t="shared" ca="1" si="337"/>
        <v>23</v>
      </c>
      <c r="Q738" s="304">
        <f t="shared" ca="1" si="338"/>
        <v>0</v>
      </c>
      <c r="R738" s="306">
        <f t="shared" ca="1" si="339"/>
        <v>0</v>
      </c>
      <c r="S738" s="307">
        <f t="shared" ca="1" si="340"/>
        <v>5.083000000000002</v>
      </c>
      <c r="T738" s="304">
        <f t="shared" ca="1" si="320"/>
        <v>49.86423000000002</v>
      </c>
      <c r="U738" s="311">
        <f t="shared" ca="1" si="321"/>
        <v>0</v>
      </c>
      <c r="V738" s="306">
        <f t="shared" ca="1" si="322"/>
        <v>1.2264749272560684</v>
      </c>
      <c r="W738" s="304">
        <f t="shared" ca="1" si="323"/>
        <v>43.657833523539182</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1.2114241277053708</v>
      </c>
      <c r="AH738" s="304">
        <f t="shared" ca="1" si="347"/>
        <v>-8.5889609134040228</v>
      </c>
    </row>
    <row r="739" spans="1:34" x14ac:dyDescent="0.2">
      <c r="A739" s="347">
        <f t="shared" ca="1" si="325"/>
        <v>1E-4</v>
      </c>
      <c r="B739" s="304">
        <f t="shared" ca="1" si="326"/>
        <v>34.334800000001351</v>
      </c>
      <c r="D739" s="306">
        <f t="shared" ca="1" si="327"/>
        <v>-0.38017704147587178</v>
      </c>
      <c r="E739" s="307">
        <f t="shared" ca="1" si="328"/>
        <v>-1.2294285916653465</v>
      </c>
      <c r="F739" s="304">
        <f t="shared" ca="1" si="329"/>
        <v>1.2868679982304261</v>
      </c>
      <c r="G739" s="306">
        <f t="shared" ca="1" si="330"/>
        <v>4.7658501762635321</v>
      </c>
      <c r="H739" s="307">
        <f t="shared" ca="1" si="331"/>
        <v>-107.56591338019157</v>
      </c>
      <c r="I739" s="304">
        <f t="shared" ca="1" si="332"/>
        <v>107.67144026721974</v>
      </c>
      <c r="J739" s="306">
        <f t="shared" ca="1" si="333"/>
        <v>386.39683720709877</v>
      </c>
      <c r="K739" s="307">
        <f t="shared" ca="1" si="334"/>
        <v>-12.04373509677732</v>
      </c>
      <c r="L739" s="304">
        <f t="shared" ca="1" si="319"/>
        <v>386.58448928886236</v>
      </c>
      <c r="M739" s="306">
        <f t="shared" ca="1" si="335"/>
        <v>-1.5265189608525669</v>
      </c>
      <c r="N739" s="304">
        <f t="shared" ca="1" si="336"/>
        <v>-87.463093803548219</v>
      </c>
      <c r="P739" s="310">
        <f t="shared" ca="1" si="337"/>
        <v>23</v>
      </c>
      <c r="Q739" s="304">
        <f t="shared" ca="1" si="338"/>
        <v>0</v>
      </c>
      <c r="R739" s="306">
        <f t="shared" ca="1" si="339"/>
        <v>0</v>
      </c>
      <c r="S739" s="307">
        <f t="shared" ca="1" si="340"/>
        <v>5.083000000000002</v>
      </c>
      <c r="T739" s="304">
        <f t="shared" ca="1" si="320"/>
        <v>49.86423000000002</v>
      </c>
      <c r="U739" s="311">
        <f t="shared" ca="1" si="321"/>
        <v>0</v>
      </c>
      <c r="V739" s="306">
        <f t="shared" ca="1" si="322"/>
        <v>1.2264762465254597</v>
      </c>
      <c r="W739" s="304">
        <f t="shared" ca="1" si="323"/>
        <v>43.657978722369428</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1.2113957368770851</v>
      </c>
      <c r="AH739" s="304">
        <f t="shared" ca="1" si="347"/>
        <v>-8.5889894793506123</v>
      </c>
    </row>
    <row r="740" spans="1:34" x14ac:dyDescent="0.2">
      <c r="A740" s="347">
        <f t="shared" ca="1" si="325"/>
        <v>1E-4</v>
      </c>
      <c r="B740" s="304">
        <f t="shared" ca="1" si="326"/>
        <v>34.334900000001355</v>
      </c>
      <c r="D740" s="306">
        <f t="shared" ca="1" si="327"/>
        <v>-0.3801748454535479</v>
      </c>
      <c r="E740" s="307">
        <f t="shared" ca="1" si="328"/>
        <v>-1.2293999007654204</v>
      </c>
      <c r="F740" s="304">
        <f t="shared" ca="1" si="329"/>
        <v>1.2868399391989878</v>
      </c>
      <c r="G740" s="306">
        <f t="shared" ca="1" si="330"/>
        <v>4.7658121587789868</v>
      </c>
      <c r="H740" s="307">
        <f t="shared" ca="1" si="331"/>
        <v>-107.56603632018165</v>
      </c>
      <c r="I740" s="304">
        <f t="shared" ca="1" si="332"/>
        <v>107.67156140396314</v>
      </c>
      <c r="J740" s="306">
        <f t="shared" ca="1" si="333"/>
        <v>386.39683720709877</v>
      </c>
      <c r="K740" s="307">
        <f t="shared" ca="1" si="334"/>
        <v>-12.054491694262339</v>
      </c>
      <c r="L740" s="304">
        <f t="shared" ca="1" si="319"/>
        <v>386.58482455168394</v>
      </c>
      <c r="M740" s="306">
        <f t="shared" ca="1" si="335"/>
        <v>-1.5265193641336579</v>
      </c>
      <c r="N740" s="304">
        <f t="shared" ca="1" si="336"/>
        <v>-87.463116909852687</v>
      </c>
      <c r="P740" s="310">
        <f t="shared" ca="1" si="337"/>
        <v>23</v>
      </c>
      <c r="Q740" s="304">
        <f t="shared" ca="1" si="338"/>
        <v>0</v>
      </c>
      <c r="R740" s="306">
        <f t="shared" ca="1" si="339"/>
        <v>0</v>
      </c>
      <c r="S740" s="307">
        <f t="shared" ca="1" si="340"/>
        <v>5.083000000000002</v>
      </c>
      <c r="T740" s="304">
        <f t="shared" ca="1" si="320"/>
        <v>49.86423000000002</v>
      </c>
      <c r="U740" s="311">
        <f t="shared" ca="1" si="321"/>
        <v>0</v>
      </c>
      <c r="V740" s="306">
        <f t="shared" ca="1" si="322"/>
        <v>1.2264775657977793</v>
      </c>
      <c r="W740" s="304">
        <f t="shared" ca="1" si="323"/>
        <v>43.658123919323465</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1.2113673464145371</v>
      </c>
      <c r="AH740" s="304">
        <f t="shared" ca="1" si="347"/>
        <v>-8.5890180449280766</v>
      </c>
    </row>
    <row r="741" spans="1:34" x14ac:dyDescent="0.2">
      <c r="A741" s="347">
        <f t="shared" ca="1" si="325"/>
        <v>1E-4</v>
      </c>
      <c r="B741" s="304">
        <f t="shared" ca="1" si="326"/>
        <v>34.335000000001358</v>
      </c>
      <c r="D741" s="306">
        <f t="shared" ca="1" si="327"/>
        <v>-0.38017264942719536</v>
      </c>
      <c r="E741" s="307">
        <f t="shared" ca="1" si="328"/>
        <v>-1.2293712102361916</v>
      </c>
      <c r="F741" s="304">
        <f t="shared" ca="1" si="329"/>
        <v>1.2868118805521231</v>
      </c>
      <c r="G741" s="306">
        <f t="shared" ca="1" si="330"/>
        <v>4.7657741415140444</v>
      </c>
      <c r="H741" s="307">
        <f t="shared" ca="1" si="331"/>
        <v>-107.56615925730267</v>
      </c>
      <c r="I741" s="304">
        <f t="shared" ca="1" si="332"/>
        <v>107.67168253786753</v>
      </c>
      <c r="J741" s="306">
        <f t="shared" ca="1" si="333"/>
        <v>386.39683720709877</v>
      </c>
      <c r="K741" s="307">
        <f t="shared" ca="1" si="334"/>
        <v>-12.065248304041212</v>
      </c>
      <c r="L741" s="304">
        <f t="shared" ca="1" si="319"/>
        <v>386.58516011389696</v>
      </c>
      <c r="M741" s="306">
        <f t="shared" ca="1" si="335"/>
        <v>-1.5265197674106243</v>
      </c>
      <c r="N741" s="304">
        <f t="shared" ca="1" si="336"/>
        <v>-87.463140015920843</v>
      </c>
      <c r="P741" s="310">
        <f t="shared" ca="1" si="337"/>
        <v>23</v>
      </c>
      <c r="Q741" s="304">
        <f t="shared" ca="1" si="338"/>
        <v>0</v>
      </c>
      <c r="R741" s="306">
        <f t="shared" ca="1" si="339"/>
        <v>0</v>
      </c>
      <c r="S741" s="307">
        <f t="shared" ca="1" si="340"/>
        <v>5.083000000000002</v>
      </c>
      <c r="T741" s="304">
        <f t="shared" ca="1" si="320"/>
        <v>49.86423000000002</v>
      </c>
      <c r="U741" s="311">
        <f t="shared" ca="1" si="321"/>
        <v>0</v>
      </c>
      <c r="V741" s="306">
        <f t="shared" ca="1" si="322"/>
        <v>1.2264788850730259</v>
      </c>
      <c r="W741" s="304">
        <f t="shared" ca="1" si="323"/>
        <v>43.658269114401257</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1.211338956317725</v>
      </c>
      <c r="AH741" s="304">
        <f t="shared" ca="1" si="347"/>
        <v>-8.5890466101364247</v>
      </c>
    </row>
    <row r="742" spans="1:34" x14ac:dyDescent="0.2">
      <c r="A742" s="347">
        <f t="shared" ca="1" si="325"/>
        <v>1E-4</v>
      </c>
      <c r="B742" s="304">
        <f t="shared" ca="1" si="326"/>
        <v>34.335100000001361</v>
      </c>
      <c r="D742" s="306">
        <f t="shared" ca="1" si="327"/>
        <v>-0.38017045339681665</v>
      </c>
      <c r="E742" s="307">
        <f t="shared" ca="1" si="328"/>
        <v>-1.2293425200776671</v>
      </c>
      <c r="F742" s="304">
        <f t="shared" ca="1" si="329"/>
        <v>1.28678382228984</v>
      </c>
      <c r="G742" s="306">
        <f t="shared" ca="1" si="330"/>
        <v>4.7657361244687051</v>
      </c>
      <c r="H742" s="307">
        <f t="shared" ca="1" si="331"/>
        <v>-107.56628219155468</v>
      </c>
      <c r="I742" s="304">
        <f t="shared" ca="1" si="332"/>
        <v>107.67180366893294</v>
      </c>
      <c r="J742" s="306">
        <f t="shared" ca="1" si="333"/>
        <v>386.39683720709877</v>
      </c>
      <c r="K742" s="307">
        <f t="shared" ca="1" si="334"/>
        <v>-12.076004926113654</v>
      </c>
      <c r="L742" s="304">
        <f t="shared" ca="1" si="319"/>
        <v>386.58549597550177</v>
      </c>
      <c r="M742" s="306">
        <f t="shared" ca="1" si="335"/>
        <v>-1.5265201706834666</v>
      </c>
      <c r="N742" s="304">
        <f t="shared" ca="1" si="336"/>
        <v>-87.4631631217527</v>
      </c>
      <c r="P742" s="310">
        <f t="shared" ca="1" si="337"/>
        <v>23</v>
      </c>
      <c r="Q742" s="304">
        <f t="shared" ca="1" si="338"/>
        <v>0</v>
      </c>
      <c r="R742" s="306">
        <f t="shared" ca="1" si="339"/>
        <v>0</v>
      </c>
      <c r="S742" s="307">
        <f t="shared" ca="1" si="340"/>
        <v>5.083000000000002</v>
      </c>
      <c r="T742" s="304">
        <f t="shared" ca="1" si="320"/>
        <v>49.86423000000002</v>
      </c>
      <c r="U742" s="311">
        <f t="shared" ca="1" si="321"/>
        <v>0</v>
      </c>
      <c r="V742" s="306">
        <f t="shared" ca="1" si="322"/>
        <v>1.2264802043512011</v>
      </c>
      <c r="W742" s="304">
        <f t="shared" ca="1" si="323"/>
        <v>43.658414307602847</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1.2113105665866453</v>
      </c>
      <c r="AH742" s="304">
        <f t="shared" ca="1" si="347"/>
        <v>-8.5890751749756529</v>
      </c>
    </row>
    <row r="743" spans="1:34" x14ac:dyDescent="0.2">
      <c r="A743" s="347">
        <f t="shared" ca="1" si="325"/>
        <v>1E-4</v>
      </c>
      <c r="B743" s="304">
        <f t="shared" ca="1" si="326"/>
        <v>34.335200000001365</v>
      </c>
      <c r="D743" s="306">
        <f t="shared" ca="1" si="327"/>
        <v>-0.38016825736241094</v>
      </c>
      <c r="E743" s="307">
        <f t="shared" ca="1" si="328"/>
        <v>-1.2293138302898363</v>
      </c>
      <c r="F743" s="304">
        <f t="shared" ca="1" si="329"/>
        <v>1.2867557644121284</v>
      </c>
      <c r="G743" s="306">
        <f t="shared" ca="1" si="330"/>
        <v>4.7656981076429688</v>
      </c>
      <c r="H743" s="307">
        <f t="shared" ca="1" si="331"/>
        <v>-107.56640512293771</v>
      </c>
      <c r="I743" s="304">
        <f t="shared" ca="1" si="332"/>
        <v>107.67192479715942</v>
      </c>
      <c r="J743" s="306">
        <f t="shared" ca="1" si="333"/>
        <v>386.39683720709877</v>
      </c>
      <c r="K743" s="307">
        <f t="shared" ca="1" si="334"/>
        <v>-12.086761560479379</v>
      </c>
      <c r="L743" s="304">
        <f t="shared" ca="1" si="319"/>
        <v>386.5858321364986</v>
      </c>
      <c r="M743" s="306">
        <f t="shared" ca="1" si="335"/>
        <v>-1.5265205739521843</v>
      </c>
      <c r="N743" s="304">
        <f t="shared" ca="1" si="336"/>
        <v>-87.463186227348231</v>
      </c>
      <c r="P743" s="310">
        <f t="shared" ca="1" si="337"/>
        <v>23</v>
      </c>
      <c r="Q743" s="304">
        <f t="shared" ca="1" si="338"/>
        <v>0</v>
      </c>
      <c r="R743" s="306">
        <f t="shared" ca="1" si="339"/>
        <v>0</v>
      </c>
      <c r="S743" s="307">
        <f t="shared" ca="1" si="340"/>
        <v>5.083000000000002</v>
      </c>
      <c r="T743" s="304">
        <f t="shared" ca="1" si="320"/>
        <v>49.86423000000002</v>
      </c>
      <c r="U743" s="311">
        <f t="shared" ca="1" si="321"/>
        <v>0</v>
      </c>
      <c r="V743" s="306">
        <f t="shared" ca="1" si="322"/>
        <v>1.2264815236323034</v>
      </c>
      <c r="W743" s="304">
        <f t="shared" ca="1" si="323"/>
        <v>43.658559498928241</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1.2112821772212978</v>
      </c>
      <c r="AH743" s="304">
        <f t="shared" ca="1" si="347"/>
        <v>-8.5891037394457665</v>
      </c>
    </row>
    <row r="744" spans="1:34" x14ac:dyDescent="0.2">
      <c r="A744" s="347">
        <f t="shared" ca="1" si="325"/>
        <v>1E-4</v>
      </c>
      <c r="B744" s="304">
        <f t="shared" ca="1" si="326"/>
        <v>34.335300000001368</v>
      </c>
      <c r="D744" s="306">
        <f t="shared" ca="1" si="327"/>
        <v>-0.38016606132398106</v>
      </c>
      <c r="E744" s="307">
        <f t="shared" ca="1" si="328"/>
        <v>-1.229285140872701</v>
      </c>
      <c r="F744" s="304">
        <f t="shared" ca="1" si="329"/>
        <v>1.2867277069189913</v>
      </c>
      <c r="G744" s="306">
        <f t="shared" ca="1" si="330"/>
        <v>4.7656600910368363</v>
      </c>
      <c r="H744" s="307">
        <f t="shared" ca="1" si="331"/>
        <v>-107.5665280514518</v>
      </c>
      <c r="I744" s="304">
        <f t="shared" ca="1" si="332"/>
        <v>107.67204592254699</v>
      </c>
      <c r="J744" s="306">
        <f t="shared" ca="1" si="333"/>
        <v>386.39683720709877</v>
      </c>
      <c r="K744" s="307">
        <f t="shared" ca="1" si="334"/>
        <v>-12.0975182071381</v>
      </c>
      <c r="L744" s="304">
        <f t="shared" ca="1" si="319"/>
        <v>386.5861685968876</v>
      </c>
      <c r="M744" s="306">
        <f t="shared" ca="1" si="335"/>
        <v>-1.526520977216778</v>
      </c>
      <c r="N744" s="304">
        <f t="shared" ca="1" si="336"/>
        <v>-87.463209332707478</v>
      </c>
      <c r="P744" s="310">
        <f t="shared" ca="1" si="337"/>
        <v>23</v>
      </c>
      <c r="Q744" s="304">
        <f t="shared" ca="1" si="338"/>
        <v>0</v>
      </c>
      <c r="R744" s="306">
        <f t="shared" ca="1" si="339"/>
        <v>0</v>
      </c>
      <c r="S744" s="307">
        <f t="shared" ca="1" si="340"/>
        <v>5.083000000000002</v>
      </c>
      <c r="T744" s="304">
        <f t="shared" ca="1" si="320"/>
        <v>49.86423000000002</v>
      </c>
      <c r="U744" s="311">
        <f t="shared" ca="1" si="321"/>
        <v>0</v>
      </c>
      <c r="V744" s="306">
        <f t="shared" ca="1" si="322"/>
        <v>1.2264828429163332</v>
      </c>
      <c r="W744" s="304">
        <f t="shared" ca="1" si="323"/>
        <v>43.658704688377419</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1.2112537882216738</v>
      </c>
      <c r="AH744" s="304">
        <f t="shared" ca="1" si="347"/>
        <v>-8.5891323035467693</v>
      </c>
    </row>
    <row r="745" spans="1:34" x14ac:dyDescent="0.2">
      <c r="A745" s="347">
        <f t="shared" ca="1" si="325"/>
        <v>1E-4</v>
      </c>
      <c r="B745" s="304">
        <f t="shared" ca="1" si="326"/>
        <v>34.335400000001371</v>
      </c>
      <c r="D745" s="306">
        <f t="shared" ca="1" si="327"/>
        <v>-0.38016386528152379</v>
      </c>
      <c r="E745" s="307">
        <f t="shared" ca="1" si="328"/>
        <v>-1.229256451826263</v>
      </c>
      <c r="F745" s="304">
        <f t="shared" ca="1" si="329"/>
        <v>1.2866996498104297</v>
      </c>
      <c r="G745" s="306">
        <f t="shared" ca="1" si="330"/>
        <v>4.7656220746503077</v>
      </c>
      <c r="H745" s="307">
        <f t="shared" ca="1" si="331"/>
        <v>-107.56665097709698</v>
      </c>
      <c r="I745" s="304">
        <f t="shared" ca="1" si="332"/>
        <v>107.6721670450957</v>
      </c>
      <c r="J745" s="306">
        <f t="shared" ca="1" si="333"/>
        <v>386.39683720709877</v>
      </c>
      <c r="K745" s="307">
        <f t="shared" ca="1" si="334"/>
        <v>-12.108274866089527</v>
      </c>
      <c r="L745" s="304">
        <f t="shared" ca="1" si="319"/>
        <v>386.58650535666914</v>
      </c>
      <c r="M745" s="306">
        <f t="shared" ca="1" si="335"/>
        <v>-1.5265213804772475</v>
      </c>
      <c r="N745" s="304">
        <f t="shared" ca="1" si="336"/>
        <v>-87.463232437830428</v>
      </c>
      <c r="P745" s="310">
        <f t="shared" ca="1" si="337"/>
        <v>23</v>
      </c>
      <c r="Q745" s="304">
        <f t="shared" ca="1" si="338"/>
        <v>0</v>
      </c>
      <c r="R745" s="306">
        <f t="shared" ca="1" si="339"/>
        <v>0</v>
      </c>
      <c r="S745" s="307">
        <f t="shared" ca="1" si="340"/>
        <v>5.083000000000002</v>
      </c>
      <c r="T745" s="304">
        <f t="shared" ca="1" si="320"/>
        <v>49.86423000000002</v>
      </c>
      <c r="U745" s="311">
        <f t="shared" ca="1" si="321"/>
        <v>0</v>
      </c>
      <c r="V745" s="306">
        <f t="shared" ca="1" si="322"/>
        <v>1.2264841622032909</v>
      </c>
      <c r="W745" s="304">
        <f t="shared" ca="1" si="323"/>
        <v>43.658849875950466</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1.211225399587784</v>
      </c>
      <c r="AH745" s="304">
        <f t="shared" ca="1" si="347"/>
        <v>-8.5891608672786557</v>
      </c>
    </row>
    <row r="746" spans="1:34" x14ac:dyDescent="0.2">
      <c r="A746" s="347">
        <f t="shared" ca="1" si="325"/>
        <v>1E-4</v>
      </c>
      <c r="B746" s="304">
        <f t="shared" ca="1" si="326"/>
        <v>34.335500000001375</v>
      </c>
      <c r="D746" s="306">
        <f t="shared" ca="1" si="327"/>
        <v>-0.38016166923504258</v>
      </c>
      <c r="E746" s="307">
        <f t="shared" ca="1" si="328"/>
        <v>-1.2292277631505062</v>
      </c>
      <c r="F746" s="304">
        <f t="shared" ca="1" si="329"/>
        <v>1.2866715930864296</v>
      </c>
      <c r="G746" s="306">
        <f t="shared" ca="1" si="330"/>
        <v>4.765584058483384</v>
      </c>
      <c r="H746" s="307">
        <f t="shared" ca="1" si="331"/>
        <v>-107.5667738998733</v>
      </c>
      <c r="I746" s="304">
        <f t="shared" ca="1" si="332"/>
        <v>107.67228816480558</v>
      </c>
      <c r="J746" s="306">
        <f t="shared" ca="1" si="333"/>
        <v>386.39683720709877</v>
      </c>
      <c r="K746" s="307">
        <f t="shared" ca="1" si="334"/>
        <v>-12.119031537333376</v>
      </c>
      <c r="L746" s="304">
        <f t="shared" ca="1" si="319"/>
        <v>386.58684241584331</v>
      </c>
      <c r="M746" s="306">
        <f t="shared" ca="1" si="335"/>
        <v>-1.5265217837335927</v>
      </c>
      <c r="N746" s="304">
        <f t="shared" ca="1" si="336"/>
        <v>-87.463255542717064</v>
      </c>
      <c r="P746" s="310">
        <f t="shared" ca="1" si="337"/>
        <v>23</v>
      </c>
      <c r="Q746" s="304">
        <f t="shared" ca="1" si="338"/>
        <v>0</v>
      </c>
      <c r="R746" s="306">
        <f t="shared" ca="1" si="339"/>
        <v>0</v>
      </c>
      <c r="S746" s="307">
        <f t="shared" ca="1" si="340"/>
        <v>5.083000000000002</v>
      </c>
      <c r="T746" s="304">
        <f t="shared" ca="1" si="320"/>
        <v>49.86423000000002</v>
      </c>
      <c r="U746" s="311">
        <f t="shared" ca="1" si="321"/>
        <v>0</v>
      </c>
      <c r="V746" s="306">
        <f t="shared" ca="1" si="322"/>
        <v>1.2264854814931769</v>
      </c>
      <c r="W746" s="304">
        <f t="shared" ca="1" si="323"/>
        <v>43.658995061647367</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1.2111970113196087</v>
      </c>
      <c r="AH746" s="304">
        <f t="shared" ca="1" si="347"/>
        <v>-8.5891894306414418</v>
      </c>
    </row>
    <row r="747" spans="1:34" x14ac:dyDescent="0.2">
      <c r="A747" s="347">
        <f t="shared" ca="1" si="325"/>
        <v>1E-4</v>
      </c>
      <c r="B747" s="304">
        <f t="shared" ca="1" si="326"/>
        <v>34.335600000001378</v>
      </c>
      <c r="D747" s="306">
        <f t="shared" ca="1" si="327"/>
        <v>-0.38015947318453813</v>
      </c>
      <c r="E747" s="307">
        <f t="shared" ca="1" si="328"/>
        <v>-1.2291990748454324</v>
      </c>
      <c r="F747" s="304">
        <f t="shared" ca="1" si="329"/>
        <v>1.2866435367469937</v>
      </c>
      <c r="G747" s="306">
        <f t="shared" ca="1" si="330"/>
        <v>4.7655460425360658</v>
      </c>
      <c r="H747" s="307">
        <f t="shared" ca="1" si="331"/>
        <v>-107.56689681978078</v>
      </c>
      <c r="I747" s="304">
        <f t="shared" ca="1" si="332"/>
        <v>107.67240928167668</v>
      </c>
      <c r="J747" s="306">
        <f t="shared" ca="1" si="333"/>
        <v>386.39683720709877</v>
      </c>
      <c r="K747" s="307">
        <f t="shared" ca="1" si="334"/>
        <v>-12.129788220869358</v>
      </c>
      <c r="L747" s="304">
        <f t="shared" ca="1" si="319"/>
        <v>386.5871797744104</v>
      </c>
      <c r="M747" s="306">
        <f t="shared" ca="1" si="335"/>
        <v>-1.5265221869858141</v>
      </c>
      <c r="N747" s="304">
        <f t="shared" ca="1" si="336"/>
        <v>-87.463278647367432</v>
      </c>
      <c r="P747" s="310">
        <f t="shared" ca="1" si="337"/>
        <v>23</v>
      </c>
      <c r="Q747" s="304">
        <f t="shared" ca="1" si="338"/>
        <v>0</v>
      </c>
      <c r="R747" s="306">
        <f t="shared" ca="1" si="339"/>
        <v>0</v>
      </c>
      <c r="S747" s="307">
        <f t="shared" ca="1" si="340"/>
        <v>5.083000000000002</v>
      </c>
      <c r="T747" s="304">
        <f t="shared" ca="1" si="320"/>
        <v>49.86423000000002</v>
      </c>
      <c r="U747" s="311">
        <f t="shared" ca="1" si="321"/>
        <v>0</v>
      </c>
      <c r="V747" s="306">
        <f t="shared" ca="1" si="322"/>
        <v>1.2264868007859899</v>
      </c>
      <c r="W747" s="304">
        <f t="shared" ca="1" si="323"/>
        <v>43.659140245468123</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1.2111686234171497</v>
      </c>
      <c r="AH747" s="304">
        <f t="shared" ca="1" si="347"/>
        <v>-8.5892179936351276</v>
      </c>
    </row>
    <row r="748" spans="1:34" x14ac:dyDescent="0.2">
      <c r="A748" s="347">
        <f t="shared" ca="1" si="325"/>
        <v>1E-4</v>
      </c>
      <c r="B748" s="304">
        <f t="shared" ca="1" si="326"/>
        <v>34.335700000001381</v>
      </c>
      <c r="D748" s="306">
        <f t="shared" ca="1" si="327"/>
        <v>-0.38015727713000741</v>
      </c>
      <c r="E748" s="307">
        <f t="shared" ca="1" si="328"/>
        <v>-1.2291703869110435</v>
      </c>
      <c r="F748" s="304">
        <f t="shared" ca="1" si="329"/>
        <v>1.2866154807921231</v>
      </c>
      <c r="G748" s="306">
        <f t="shared" ca="1" si="330"/>
        <v>4.7655080268083525</v>
      </c>
      <c r="H748" s="307">
        <f t="shared" ca="1" si="331"/>
        <v>-107.56701973681947</v>
      </c>
      <c r="I748" s="304">
        <f t="shared" ca="1" si="332"/>
        <v>107.67253039570903</v>
      </c>
      <c r="J748" s="306">
        <f t="shared" ca="1" si="333"/>
        <v>386.39683720709877</v>
      </c>
      <c r="K748" s="307">
        <f t="shared" ca="1" si="334"/>
        <v>-12.140544916697188</v>
      </c>
      <c r="L748" s="304">
        <f t="shared" ca="1" si="319"/>
        <v>386.5875174323707</v>
      </c>
      <c r="M748" s="306">
        <f t="shared" ca="1" si="335"/>
        <v>-1.5265225902339112</v>
      </c>
      <c r="N748" s="304">
        <f t="shared" ca="1" si="336"/>
        <v>-87.463301751781486</v>
      </c>
      <c r="P748" s="310">
        <f t="shared" ca="1" si="337"/>
        <v>23</v>
      </c>
      <c r="Q748" s="304">
        <f t="shared" ca="1" si="338"/>
        <v>0</v>
      </c>
      <c r="R748" s="306">
        <f t="shared" ca="1" si="339"/>
        <v>0</v>
      </c>
      <c r="S748" s="307">
        <f t="shared" ca="1" si="340"/>
        <v>5.083000000000002</v>
      </c>
      <c r="T748" s="304">
        <f t="shared" ca="1" si="320"/>
        <v>49.86423000000002</v>
      </c>
      <c r="U748" s="311">
        <f t="shared" ca="1" si="321"/>
        <v>0</v>
      </c>
      <c r="V748" s="306">
        <f t="shared" ca="1" si="322"/>
        <v>1.2264881200817299</v>
      </c>
      <c r="W748" s="304">
        <f t="shared" ca="1" si="323"/>
        <v>43.65928542741274</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1.2111402358804124</v>
      </c>
      <c r="AH748" s="304">
        <f t="shared" ca="1" si="347"/>
        <v>-8.5892465562597096</v>
      </c>
    </row>
    <row r="749" spans="1:34" x14ac:dyDescent="0.2">
      <c r="A749" s="347">
        <f t="shared" ca="1" si="325"/>
        <v>1E-4</v>
      </c>
      <c r="B749" s="304">
        <f t="shared" ca="1" si="326"/>
        <v>34.335800000001385</v>
      </c>
      <c r="D749" s="306">
        <f t="shared" ca="1" si="327"/>
        <v>-0.38015508107145513</v>
      </c>
      <c r="E749" s="307">
        <f t="shared" ca="1" si="328"/>
        <v>-1.2291416993473359</v>
      </c>
      <c r="F749" s="304">
        <f t="shared" ca="1" si="329"/>
        <v>1.2865874252218157</v>
      </c>
      <c r="G749" s="306">
        <f t="shared" ca="1" si="330"/>
        <v>4.7654700113002457</v>
      </c>
      <c r="H749" s="307">
        <f t="shared" ca="1" si="331"/>
        <v>-107.56714265098941</v>
      </c>
      <c r="I749" s="304">
        <f t="shared" ca="1" si="332"/>
        <v>107.67265150690265</v>
      </c>
      <c r="J749" s="306">
        <f t="shared" ca="1" si="333"/>
        <v>386.39683720709877</v>
      </c>
      <c r="K749" s="307">
        <f t="shared" ca="1" si="334"/>
        <v>-12.151301624816577</v>
      </c>
      <c r="L749" s="304">
        <f t="shared" ca="1" si="319"/>
        <v>386.58785538972438</v>
      </c>
      <c r="M749" s="306">
        <f t="shared" ca="1" si="335"/>
        <v>-1.5265229934778846</v>
      </c>
      <c r="N749" s="304">
        <f t="shared" ca="1" si="336"/>
        <v>-87.463324855959272</v>
      </c>
      <c r="P749" s="310">
        <f t="shared" ca="1" si="337"/>
        <v>23</v>
      </c>
      <c r="Q749" s="304">
        <f t="shared" ca="1" si="338"/>
        <v>0</v>
      </c>
      <c r="R749" s="306">
        <f t="shared" ca="1" si="339"/>
        <v>0</v>
      </c>
      <c r="S749" s="307">
        <f t="shared" ca="1" si="340"/>
        <v>5.083000000000002</v>
      </c>
      <c r="T749" s="304">
        <f t="shared" ca="1" si="320"/>
        <v>49.86423000000002</v>
      </c>
      <c r="U749" s="311">
        <f t="shared" ca="1" si="321"/>
        <v>0</v>
      </c>
      <c r="V749" s="306">
        <f t="shared" ca="1" si="322"/>
        <v>1.2264894393803982</v>
      </c>
      <c r="W749" s="304">
        <f t="shared" ca="1" si="323"/>
        <v>43.659430607481269</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1.2111118487093844</v>
      </c>
      <c r="AH749" s="304">
        <f t="shared" ca="1" si="347"/>
        <v>-8.589275118515193</v>
      </c>
    </row>
    <row r="750" spans="1:34" x14ac:dyDescent="0.2">
      <c r="A750" s="347">
        <f t="shared" ca="1" si="325"/>
        <v>1E-4</v>
      </c>
      <c r="B750" s="304">
        <f t="shared" ca="1" si="326"/>
        <v>34.335900000001388</v>
      </c>
      <c r="D750" s="306">
        <f t="shared" ca="1" si="327"/>
        <v>-0.38015288500887867</v>
      </c>
      <c r="E750" s="307">
        <f t="shared" ca="1" si="328"/>
        <v>-1.2291130121543006</v>
      </c>
      <c r="F750" s="304">
        <f t="shared" ca="1" si="329"/>
        <v>1.2865593700360631</v>
      </c>
      <c r="G750" s="306">
        <f t="shared" ca="1" si="330"/>
        <v>4.7654319960117446</v>
      </c>
      <c r="H750" s="307">
        <f t="shared" ca="1" si="331"/>
        <v>-107.56726556229063</v>
      </c>
      <c r="I750" s="304">
        <f t="shared" ca="1" si="332"/>
        <v>107.6727726152576</v>
      </c>
      <c r="J750" s="306">
        <f t="shared" ca="1" si="333"/>
        <v>386.39683720709877</v>
      </c>
      <c r="K750" s="307">
        <f t="shared" ca="1" si="334"/>
        <v>-12.162058345227241</v>
      </c>
      <c r="L750" s="304">
        <f t="shared" ca="1" si="319"/>
        <v>386.58819364647167</v>
      </c>
      <c r="M750" s="306">
        <f t="shared" ca="1" si="335"/>
        <v>-1.5265233967177341</v>
      </c>
      <c r="N750" s="304">
        <f t="shared" ca="1" si="336"/>
        <v>-87.463347959900787</v>
      </c>
      <c r="P750" s="310">
        <f t="shared" ca="1" si="337"/>
        <v>23</v>
      </c>
      <c r="Q750" s="304">
        <f t="shared" ca="1" si="338"/>
        <v>0</v>
      </c>
      <c r="R750" s="306">
        <f t="shared" ca="1" si="339"/>
        <v>0</v>
      </c>
      <c r="S750" s="307">
        <f t="shared" ca="1" si="340"/>
        <v>5.083000000000002</v>
      </c>
      <c r="T750" s="304">
        <f t="shared" ca="1" si="320"/>
        <v>49.86423000000002</v>
      </c>
      <c r="U750" s="311">
        <f t="shared" ca="1" si="321"/>
        <v>0</v>
      </c>
      <c r="V750" s="306">
        <f t="shared" ca="1" si="322"/>
        <v>1.226490758681994</v>
      </c>
      <c r="W750" s="304">
        <f t="shared" ca="1" si="323"/>
        <v>43.659575785673709</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1.2110834619040673</v>
      </c>
      <c r="AH750" s="304">
        <f t="shared" ca="1" si="347"/>
        <v>-8.589303680401585</v>
      </c>
    </row>
    <row r="751" spans="1:34" x14ac:dyDescent="0.2">
      <c r="A751" s="347">
        <f t="shared" ca="1" si="325"/>
        <v>1E-4</v>
      </c>
      <c r="B751" s="304">
        <f t="shared" ca="1" si="326"/>
        <v>34.336000000001391</v>
      </c>
      <c r="D751" s="306">
        <f t="shared" ca="1" si="327"/>
        <v>-0.38015068894227877</v>
      </c>
      <c r="E751" s="307">
        <f t="shared" ca="1" si="328"/>
        <v>-1.2290843253319395</v>
      </c>
      <c r="F751" s="304">
        <f t="shared" ca="1" si="329"/>
        <v>1.2865313152348674</v>
      </c>
      <c r="G751" s="306">
        <f t="shared" ca="1" si="330"/>
        <v>4.76539398094285</v>
      </c>
      <c r="H751" s="307">
        <f t="shared" ca="1" si="331"/>
        <v>-107.56738847072316</v>
      </c>
      <c r="I751" s="304">
        <f t="shared" ca="1" si="332"/>
        <v>107.6728937207739</v>
      </c>
      <c r="J751" s="306">
        <f t="shared" ca="1" si="333"/>
        <v>386.39683720709877</v>
      </c>
      <c r="K751" s="307">
        <f t="shared" ca="1" si="334"/>
        <v>-12.172815077928892</v>
      </c>
      <c r="L751" s="304">
        <f t="shared" ca="1" si="319"/>
        <v>386.58853220261284</v>
      </c>
      <c r="M751" s="306">
        <f t="shared" ca="1" si="335"/>
        <v>-1.5265237999534595</v>
      </c>
      <c r="N751" s="304">
        <f t="shared" ca="1" si="336"/>
        <v>-87.463371063606004</v>
      </c>
      <c r="P751" s="310">
        <f t="shared" ca="1" si="337"/>
        <v>23</v>
      </c>
      <c r="Q751" s="304">
        <f t="shared" ca="1" si="338"/>
        <v>0</v>
      </c>
      <c r="R751" s="306">
        <f t="shared" ca="1" si="339"/>
        <v>0</v>
      </c>
      <c r="S751" s="307">
        <f t="shared" ca="1" si="340"/>
        <v>5.083000000000002</v>
      </c>
      <c r="T751" s="304">
        <f t="shared" ca="1" si="320"/>
        <v>49.86423000000002</v>
      </c>
      <c r="U751" s="311">
        <f t="shared" ca="1" si="321"/>
        <v>0</v>
      </c>
      <c r="V751" s="306">
        <f t="shared" ca="1" si="322"/>
        <v>1.2264920779865167</v>
      </c>
      <c r="W751" s="304">
        <f t="shared" ca="1" si="323"/>
        <v>43.65972096199004</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1.2110550754644578</v>
      </c>
      <c r="AH751" s="304">
        <f t="shared" ca="1" si="347"/>
        <v>-8.5893322419188856</v>
      </c>
    </row>
    <row r="752" spans="1:34" x14ac:dyDescent="0.2">
      <c r="A752" s="347">
        <f t="shared" ca="1" si="325"/>
        <v>1E-4</v>
      </c>
      <c r="B752" s="304">
        <f t="shared" ca="1" si="326"/>
        <v>34.336100000001395</v>
      </c>
      <c r="D752" s="306">
        <f t="shared" ca="1" si="327"/>
        <v>-0.38014849287165808</v>
      </c>
      <c r="E752" s="307">
        <f t="shared" ca="1" si="328"/>
        <v>-1.229055638880256</v>
      </c>
      <c r="F752" s="304">
        <f t="shared" ca="1" si="329"/>
        <v>1.2865032608182334</v>
      </c>
      <c r="G752" s="306">
        <f t="shared" ca="1" si="330"/>
        <v>4.7653559660935629</v>
      </c>
      <c r="H752" s="307">
        <f t="shared" ca="1" si="331"/>
        <v>-107.56751137628704</v>
      </c>
      <c r="I752" s="304">
        <f t="shared" ca="1" si="332"/>
        <v>107.6730148234516</v>
      </c>
      <c r="J752" s="306">
        <f t="shared" ca="1" si="333"/>
        <v>386.39683720709877</v>
      </c>
      <c r="K752" s="307">
        <f t="shared" ca="1" si="334"/>
        <v>-12.183571822921243</v>
      </c>
      <c r="L752" s="304">
        <f t="shared" ca="1" si="319"/>
        <v>386.58887105814813</v>
      </c>
      <c r="M752" s="306">
        <f t="shared" ca="1" si="335"/>
        <v>-1.5265242031850614</v>
      </c>
      <c r="N752" s="304">
        <f t="shared" ca="1" si="336"/>
        <v>-87.463394167074966</v>
      </c>
      <c r="P752" s="310">
        <f t="shared" ca="1" si="337"/>
        <v>23</v>
      </c>
      <c r="Q752" s="304">
        <f t="shared" ca="1" si="338"/>
        <v>0</v>
      </c>
      <c r="R752" s="306">
        <f t="shared" ca="1" si="339"/>
        <v>0</v>
      </c>
      <c r="S752" s="307">
        <f t="shared" ca="1" si="340"/>
        <v>5.083000000000002</v>
      </c>
      <c r="T752" s="304">
        <f t="shared" ca="1" si="320"/>
        <v>49.86423000000002</v>
      </c>
      <c r="U752" s="311">
        <f t="shared" ca="1" si="321"/>
        <v>0</v>
      </c>
      <c r="V752" s="306">
        <f t="shared" ca="1" si="322"/>
        <v>1.2264933972939671</v>
      </c>
      <c r="W752" s="304">
        <f t="shared" ca="1" si="323"/>
        <v>43.659866136430324</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1.2110266893905575</v>
      </c>
      <c r="AH752" s="304">
        <f t="shared" ca="1" si="347"/>
        <v>-8.5893608030670912</v>
      </c>
    </row>
    <row r="753" spans="1:34" x14ac:dyDescent="0.2">
      <c r="A753" s="347">
        <f t="shared" ca="1" si="325"/>
        <v>1E-4</v>
      </c>
      <c r="B753" s="304">
        <f t="shared" ca="1" si="326"/>
        <v>34.336200000001398</v>
      </c>
      <c r="D753" s="306">
        <f t="shared" ca="1" si="327"/>
        <v>-0.38014629679701406</v>
      </c>
      <c r="E753" s="307">
        <f t="shared" ca="1" si="328"/>
        <v>-1.2290269527992344</v>
      </c>
      <c r="F753" s="304">
        <f t="shared" ca="1" si="329"/>
        <v>1.2864752067861451</v>
      </c>
      <c r="G753" s="306">
        <f t="shared" ca="1" si="330"/>
        <v>4.7653179514638833</v>
      </c>
      <c r="H753" s="307">
        <f t="shared" ca="1" si="331"/>
        <v>-107.56763427898233</v>
      </c>
      <c r="I753" s="304">
        <f t="shared" ca="1" si="332"/>
        <v>107.67313592329072</v>
      </c>
      <c r="J753" s="306">
        <f t="shared" ca="1" si="333"/>
        <v>386.39683720709877</v>
      </c>
      <c r="K753" s="307">
        <f t="shared" ca="1" si="334"/>
        <v>-12.194328580204006</v>
      </c>
      <c r="L753" s="304">
        <f t="shared" ca="1" si="319"/>
        <v>386.58921021307765</v>
      </c>
      <c r="M753" s="306">
        <f t="shared" ca="1" si="335"/>
        <v>-1.5265246064125395</v>
      </c>
      <c r="N753" s="304">
        <f t="shared" ca="1" si="336"/>
        <v>-87.463417270307644</v>
      </c>
      <c r="P753" s="310">
        <f t="shared" ca="1" si="337"/>
        <v>23</v>
      </c>
      <c r="Q753" s="304">
        <f t="shared" ca="1" si="338"/>
        <v>0</v>
      </c>
      <c r="R753" s="306">
        <f t="shared" ca="1" si="339"/>
        <v>0</v>
      </c>
      <c r="S753" s="307">
        <f t="shared" ca="1" si="340"/>
        <v>5.083000000000002</v>
      </c>
      <c r="T753" s="304">
        <f t="shared" ca="1" si="320"/>
        <v>49.86423000000002</v>
      </c>
      <c r="U753" s="311">
        <f t="shared" ca="1" si="321"/>
        <v>0</v>
      </c>
      <c r="V753" s="306">
        <f t="shared" ca="1" si="322"/>
        <v>1.2264947166043454</v>
      </c>
      <c r="W753" s="304">
        <f t="shared" ca="1" si="323"/>
        <v>43.660011308994569</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1.2109983036823557</v>
      </c>
      <c r="AH753" s="304">
        <f t="shared" ca="1" si="347"/>
        <v>-8.5893893638462142</v>
      </c>
    </row>
    <row r="754" spans="1:34" x14ac:dyDescent="0.2">
      <c r="A754" s="347">
        <f t="shared" ca="1" si="325"/>
        <v>1E-4</v>
      </c>
      <c r="B754" s="304">
        <f t="shared" ca="1" si="326"/>
        <v>34.336300000001401</v>
      </c>
      <c r="D754" s="306">
        <f t="shared" ca="1" si="327"/>
        <v>-0.38014410071834953</v>
      </c>
      <c r="E754" s="307">
        <f t="shared" ca="1" si="328"/>
        <v>-1.2289982670888779</v>
      </c>
      <c r="F754" s="304">
        <f t="shared" ca="1" si="329"/>
        <v>1.2864471531386075</v>
      </c>
      <c r="G754" s="306">
        <f t="shared" ca="1" si="330"/>
        <v>4.765279937053811</v>
      </c>
      <c r="H754" s="307">
        <f t="shared" ca="1" si="331"/>
        <v>-107.56775717880903</v>
      </c>
      <c r="I754" s="304">
        <f t="shared" ca="1" si="332"/>
        <v>107.6732570202913</v>
      </c>
      <c r="J754" s="306">
        <f t="shared" ca="1" si="333"/>
        <v>386.39683720709877</v>
      </c>
      <c r="K754" s="307">
        <f t="shared" ca="1" si="334"/>
        <v>-12.205085349776896</v>
      </c>
      <c r="L754" s="304">
        <f t="shared" ca="1" si="319"/>
        <v>386.5895496674018</v>
      </c>
      <c r="M754" s="306">
        <f t="shared" ca="1" si="335"/>
        <v>-1.526525009635894</v>
      </c>
      <c r="N754" s="304">
        <f t="shared" ca="1" si="336"/>
        <v>-87.463440373304053</v>
      </c>
      <c r="P754" s="310">
        <f t="shared" ca="1" si="337"/>
        <v>23</v>
      </c>
      <c r="Q754" s="304">
        <f t="shared" ca="1" si="338"/>
        <v>0</v>
      </c>
      <c r="R754" s="306">
        <f t="shared" ca="1" si="339"/>
        <v>0</v>
      </c>
      <c r="S754" s="307">
        <f t="shared" ca="1" si="340"/>
        <v>5.083000000000002</v>
      </c>
      <c r="T754" s="304">
        <f t="shared" ca="1" si="320"/>
        <v>49.86423000000002</v>
      </c>
      <c r="U754" s="311">
        <f t="shared" ca="1" si="321"/>
        <v>0</v>
      </c>
      <c r="V754" s="306">
        <f t="shared" ca="1" si="322"/>
        <v>1.2264960359176511</v>
      </c>
      <c r="W754" s="304">
        <f t="shared" ca="1" si="323"/>
        <v>43.660156479682776</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1.2109699183398526</v>
      </c>
      <c r="AH754" s="304">
        <f t="shared" ca="1" si="347"/>
        <v>-8.5894179242562565</v>
      </c>
    </row>
    <row r="755" spans="1:34" x14ac:dyDescent="0.2">
      <c r="A755" s="347">
        <f t="shared" ca="1" si="325"/>
        <v>1E-4</v>
      </c>
      <c r="B755" s="304">
        <f t="shared" ca="1" si="326"/>
        <v>34.336400000001404</v>
      </c>
      <c r="D755" s="306">
        <f t="shared" ca="1" si="327"/>
        <v>-0.38014190463566333</v>
      </c>
      <c r="E755" s="307">
        <f t="shared" ca="1" si="328"/>
        <v>-1.2289695817491832</v>
      </c>
      <c r="F755" s="304">
        <f t="shared" ca="1" si="329"/>
        <v>1.2864190998756169</v>
      </c>
      <c r="G755" s="306">
        <f t="shared" ca="1" si="330"/>
        <v>4.7652419228633471</v>
      </c>
      <c r="H755" s="307">
        <f t="shared" ca="1" si="331"/>
        <v>-107.56788007576721</v>
      </c>
      <c r="I755" s="304">
        <f t="shared" ca="1" si="332"/>
        <v>107.6733781144534</v>
      </c>
      <c r="J755" s="306">
        <f t="shared" ca="1" si="333"/>
        <v>386.39683720709877</v>
      </c>
      <c r="K755" s="307">
        <f t="shared" ca="1" si="334"/>
        <v>-12.215842131639624</v>
      </c>
      <c r="L755" s="304">
        <f t="shared" ca="1" si="319"/>
        <v>386.58988942112069</v>
      </c>
      <c r="M755" s="306">
        <f t="shared" ca="1" si="335"/>
        <v>-1.5265254128551247</v>
      </c>
      <c r="N755" s="304">
        <f t="shared" ca="1" si="336"/>
        <v>-87.463463476064192</v>
      </c>
      <c r="P755" s="310">
        <f t="shared" ca="1" si="337"/>
        <v>23</v>
      </c>
      <c r="Q755" s="304">
        <f t="shared" ca="1" si="338"/>
        <v>0</v>
      </c>
      <c r="R755" s="306">
        <f t="shared" ca="1" si="339"/>
        <v>0</v>
      </c>
      <c r="S755" s="307">
        <f t="shared" ca="1" si="340"/>
        <v>5.083000000000002</v>
      </c>
      <c r="T755" s="304">
        <f t="shared" ca="1" si="320"/>
        <v>49.86423000000002</v>
      </c>
      <c r="U755" s="311">
        <f t="shared" ca="1" si="321"/>
        <v>0</v>
      </c>
      <c r="V755" s="306">
        <f t="shared" ca="1" si="322"/>
        <v>1.2264973552338834</v>
      </c>
      <c r="W755" s="304">
        <f t="shared" ca="1" si="323"/>
        <v>43.660301648494944</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1.2109415333630444</v>
      </c>
      <c r="AH755" s="304">
        <f t="shared" ca="1" si="347"/>
        <v>-8.589446484297218</v>
      </c>
    </row>
    <row r="756" spans="1:34" x14ac:dyDescent="0.2">
      <c r="A756" s="347">
        <f t="shared" ca="1" si="325"/>
        <v>1E-4</v>
      </c>
      <c r="B756" s="304">
        <f t="shared" ca="1" si="326"/>
        <v>34.336500000001408</v>
      </c>
      <c r="D756" s="306">
        <f t="shared" ca="1" si="327"/>
        <v>-0.38013970854895829</v>
      </c>
      <c r="E756" s="307">
        <f t="shared" ca="1" si="328"/>
        <v>-1.2289408967801503</v>
      </c>
      <c r="F756" s="304">
        <f t="shared" ca="1" si="329"/>
        <v>1.2863910469971747</v>
      </c>
      <c r="G756" s="306">
        <f t="shared" ca="1" si="330"/>
        <v>4.7652039088924925</v>
      </c>
      <c r="H756" s="307">
        <f t="shared" ca="1" si="331"/>
        <v>-107.56800296985688</v>
      </c>
      <c r="I756" s="304">
        <f t="shared" ca="1" si="332"/>
        <v>107.67349920577701</v>
      </c>
      <c r="J756" s="306">
        <f t="shared" ca="1" si="333"/>
        <v>386.39683720709877</v>
      </c>
      <c r="K756" s="307">
        <f t="shared" ca="1" si="334"/>
        <v>-12.226598925791905</v>
      </c>
      <c r="L756" s="304">
        <f t="shared" ca="1" si="319"/>
        <v>386.59022947423455</v>
      </c>
      <c r="M756" s="306">
        <f t="shared" ca="1" si="335"/>
        <v>-1.526525816070232</v>
      </c>
      <c r="N756" s="304">
        <f t="shared" ca="1" si="336"/>
        <v>-87.463486578588075</v>
      </c>
      <c r="P756" s="310">
        <f t="shared" ca="1" si="337"/>
        <v>23</v>
      </c>
      <c r="Q756" s="304">
        <f t="shared" ca="1" si="338"/>
        <v>0</v>
      </c>
      <c r="R756" s="306">
        <f t="shared" ca="1" si="339"/>
        <v>0</v>
      </c>
      <c r="S756" s="307">
        <f t="shared" ca="1" si="340"/>
        <v>5.083000000000002</v>
      </c>
      <c r="T756" s="304">
        <f t="shared" ca="1" si="320"/>
        <v>49.86423000000002</v>
      </c>
      <c r="U756" s="311">
        <f t="shared" ca="1" si="321"/>
        <v>0</v>
      </c>
      <c r="V756" s="306">
        <f t="shared" ca="1" si="322"/>
        <v>1.2264986745530435</v>
      </c>
      <c r="W756" s="304">
        <f t="shared" ca="1" si="323"/>
        <v>43.660446815431094</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1.2109131487519349</v>
      </c>
      <c r="AH756" s="304">
        <f t="shared" ca="1" si="347"/>
        <v>-8.5894750439690988</v>
      </c>
    </row>
    <row r="757" spans="1:34" x14ac:dyDescent="0.2">
      <c r="A757" s="347">
        <f t="shared" ca="1" si="325"/>
        <v>1E-4</v>
      </c>
      <c r="B757" s="304">
        <f t="shared" ca="1" si="326"/>
        <v>34.336600000001411</v>
      </c>
      <c r="D757" s="306">
        <f t="shared" ca="1" si="327"/>
        <v>-0.38013751245823141</v>
      </c>
      <c r="E757" s="307">
        <f t="shared" ca="1" si="328"/>
        <v>-1.2289122121817755</v>
      </c>
      <c r="F757" s="304">
        <f t="shared" ca="1" si="329"/>
        <v>1.2863629945032768</v>
      </c>
      <c r="G757" s="306">
        <f t="shared" ca="1" si="330"/>
        <v>4.765165895141247</v>
      </c>
      <c r="H757" s="307">
        <f t="shared" ca="1" si="331"/>
        <v>-107.5681258610781</v>
      </c>
      <c r="I757" s="304">
        <f t="shared" ca="1" si="332"/>
        <v>107.67362029426222</v>
      </c>
      <c r="J757" s="306">
        <f t="shared" ca="1" si="333"/>
        <v>386.39683720709877</v>
      </c>
      <c r="K757" s="307">
        <f t="shared" ca="1" si="334"/>
        <v>-12.237355732233452</v>
      </c>
      <c r="L757" s="304">
        <f t="shared" ca="1" si="319"/>
        <v>386.59056982674372</v>
      </c>
      <c r="M757" s="306">
        <f t="shared" ca="1" si="335"/>
        <v>-1.5265262192812157</v>
      </c>
      <c r="N757" s="304">
        <f t="shared" ca="1" si="336"/>
        <v>-87.463509680875688</v>
      </c>
      <c r="P757" s="310">
        <f t="shared" ca="1" si="337"/>
        <v>23</v>
      </c>
      <c r="Q757" s="304">
        <f t="shared" ca="1" si="338"/>
        <v>0</v>
      </c>
      <c r="R757" s="306">
        <f t="shared" ca="1" si="339"/>
        <v>0</v>
      </c>
      <c r="S757" s="307">
        <f t="shared" ca="1" si="340"/>
        <v>5.083000000000002</v>
      </c>
      <c r="T757" s="304">
        <f t="shared" ca="1" si="320"/>
        <v>49.86423000000002</v>
      </c>
      <c r="U757" s="311">
        <f t="shared" ca="1" si="321"/>
        <v>0</v>
      </c>
      <c r="V757" s="306">
        <f t="shared" ca="1" si="322"/>
        <v>1.2264999938751309</v>
      </c>
      <c r="W757" s="304">
        <f t="shared" ca="1" si="323"/>
        <v>43.660591980491276</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1.2108847645065186</v>
      </c>
      <c r="AH757" s="304">
        <f t="shared" ca="1" si="347"/>
        <v>-8.5895036032719023</v>
      </c>
    </row>
    <row r="758" spans="1:34" x14ac:dyDescent="0.2">
      <c r="A758" s="347">
        <f t="shared" ca="1" si="325"/>
        <v>1E-4</v>
      </c>
      <c r="B758" s="304">
        <f t="shared" ca="1" si="326"/>
        <v>34.336700000001414</v>
      </c>
      <c r="D758" s="306">
        <f t="shared" ca="1" si="327"/>
        <v>-0.38013531636348591</v>
      </c>
      <c r="E758" s="307">
        <f t="shared" ca="1" si="328"/>
        <v>-1.2288835279540535</v>
      </c>
      <c r="F758" s="304">
        <f t="shared" ca="1" si="329"/>
        <v>1.2863349423939197</v>
      </c>
      <c r="G758" s="306">
        <f t="shared" ca="1" si="330"/>
        <v>4.7651278816096108</v>
      </c>
      <c r="H758" s="307">
        <f t="shared" ca="1" si="331"/>
        <v>-107.56824874943089</v>
      </c>
      <c r="I758" s="304">
        <f t="shared" ca="1" si="332"/>
        <v>107.67374137990903</v>
      </c>
      <c r="J758" s="306">
        <f t="shared" ca="1" si="333"/>
        <v>386.39683720709877</v>
      </c>
      <c r="K758" s="307">
        <f t="shared" ca="1" si="334"/>
        <v>-12.248112550963977</v>
      </c>
      <c r="L758" s="304">
        <f t="shared" ca="1" si="319"/>
        <v>386.59091047864825</v>
      </c>
      <c r="M758" s="306">
        <f t="shared" ca="1" si="335"/>
        <v>-1.526526622488076</v>
      </c>
      <c r="N758" s="304">
        <f t="shared" ca="1" si="336"/>
        <v>-87.463532782927061</v>
      </c>
      <c r="P758" s="310">
        <f t="shared" ca="1" si="337"/>
        <v>23</v>
      </c>
      <c r="Q758" s="304">
        <f t="shared" ca="1" si="338"/>
        <v>0</v>
      </c>
      <c r="R758" s="306">
        <f t="shared" ca="1" si="339"/>
        <v>0</v>
      </c>
      <c r="S758" s="307">
        <f t="shared" ca="1" si="340"/>
        <v>5.083000000000002</v>
      </c>
      <c r="T758" s="304">
        <f t="shared" ca="1" si="320"/>
        <v>49.86423000000002</v>
      </c>
      <c r="U758" s="311">
        <f t="shared" ca="1" si="321"/>
        <v>0</v>
      </c>
      <c r="V758" s="306">
        <f t="shared" ca="1" si="322"/>
        <v>1.2265013132001459</v>
      </c>
      <c r="W758" s="304">
        <f t="shared" ca="1" si="323"/>
        <v>43.66073714367549</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1.2108563806267849</v>
      </c>
      <c r="AH758" s="304">
        <f t="shared" ca="1" si="347"/>
        <v>-8.5895321622056375</v>
      </c>
    </row>
    <row r="759" spans="1:34" x14ac:dyDescent="0.2">
      <c r="A759" s="347">
        <f t="shared" ca="1" si="325"/>
        <v>1E-4</v>
      </c>
      <c r="B759" s="304">
        <f t="shared" ca="1" si="326"/>
        <v>34.336800000001418</v>
      </c>
      <c r="D759" s="306">
        <f t="shared" ca="1" si="327"/>
        <v>-0.38013312026472074</v>
      </c>
      <c r="E759" s="307">
        <f t="shared" ca="1" si="328"/>
        <v>-1.2288548440969755</v>
      </c>
      <c r="F759" s="304">
        <f t="shared" ca="1" si="329"/>
        <v>1.2863068906690949</v>
      </c>
      <c r="G759" s="306">
        <f t="shared" ca="1" si="330"/>
        <v>4.7650898682975846</v>
      </c>
      <c r="H759" s="307">
        <f t="shared" ca="1" si="331"/>
        <v>-107.56837163491531</v>
      </c>
      <c r="I759" s="304">
        <f t="shared" ca="1" si="332"/>
        <v>107.67386246271749</v>
      </c>
      <c r="J759" s="306">
        <f t="shared" ca="1" si="333"/>
        <v>386.39683720709877</v>
      </c>
      <c r="K759" s="307">
        <f t="shared" ca="1" si="334"/>
        <v>-12.258869381983194</v>
      </c>
      <c r="L759" s="304">
        <f t="shared" ca="1" si="319"/>
        <v>386.59125142994856</v>
      </c>
      <c r="M759" s="306">
        <f t="shared" ca="1" si="335"/>
        <v>-1.526527025690813</v>
      </c>
      <c r="N759" s="304">
        <f t="shared" ca="1" si="336"/>
        <v>-87.463555884742178</v>
      </c>
      <c r="P759" s="310">
        <f t="shared" ca="1" si="337"/>
        <v>23</v>
      </c>
      <c r="Q759" s="304">
        <f t="shared" ca="1" si="338"/>
        <v>0</v>
      </c>
      <c r="R759" s="306">
        <f t="shared" ca="1" si="339"/>
        <v>0</v>
      </c>
      <c r="S759" s="307">
        <f t="shared" ca="1" si="340"/>
        <v>5.083000000000002</v>
      </c>
      <c r="T759" s="304">
        <f t="shared" ca="1" si="320"/>
        <v>49.86423000000002</v>
      </c>
      <c r="U759" s="311">
        <f t="shared" ca="1" si="321"/>
        <v>0</v>
      </c>
      <c r="V759" s="306">
        <f t="shared" ca="1" si="322"/>
        <v>1.2265026325280874</v>
      </c>
      <c r="W759" s="304">
        <f t="shared" ca="1" si="323"/>
        <v>43.660882304983716</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1.2108279971127356</v>
      </c>
      <c r="AH759" s="304">
        <f t="shared" ca="1" si="347"/>
        <v>-8.589560720770308</v>
      </c>
    </row>
    <row r="760" spans="1:34" x14ac:dyDescent="0.2">
      <c r="A760" s="347">
        <f t="shared" ca="1" si="325"/>
        <v>1E-4</v>
      </c>
      <c r="B760" s="304">
        <f t="shared" ca="1" si="326"/>
        <v>34.336900000001421</v>
      </c>
      <c r="D760" s="306">
        <f t="shared" ca="1" si="327"/>
        <v>-0.3801309241619365</v>
      </c>
      <c r="E760" s="307">
        <f t="shared" ca="1" si="328"/>
        <v>-1.2288261606105539</v>
      </c>
      <c r="F760" s="304">
        <f t="shared" ca="1" si="329"/>
        <v>1.2862788393288147</v>
      </c>
      <c r="G760" s="306">
        <f t="shared" ca="1" si="330"/>
        <v>4.7650518552051686</v>
      </c>
      <c r="H760" s="307">
        <f t="shared" ca="1" si="331"/>
        <v>-107.56849451753136</v>
      </c>
      <c r="I760" s="304">
        <f t="shared" ca="1" si="332"/>
        <v>107.67398354268764</v>
      </c>
      <c r="J760" s="306">
        <f t="shared" ca="1" si="333"/>
        <v>386.39683720709877</v>
      </c>
      <c r="K760" s="307">
        <f t="shared" ca="1" si="334"/>
        <v>-12.269626225290816</v>
      </c>
      <c r="L760" s="304">
        <f t="shared" ca="1" si="319"/>
        <v>386.59159268064474</v>
      </c>
      <c r="M760" s="306">
        <f t="shared" ca="1" si="335"/>
        <v>-1.5265274288894266</v>
      </c>
      <c r="N760" s="304">
        <f t="shared" ca="1" si="336"/>
        <v>-87.463578986321039</v>
      </c>
      <c r="P760" s="310">
        <f t="shared" ca="1" si="337"/>
        <v>23</v>
      </c>
      <c r="Q760" s="304">
        <f t="shared" ca="1" si="338"/>
        <v>0</v>
      </c>
      <c r="R760" s="306">
        <f t="shared" ca="1" si="339"/>
        <v>0</v>
      </c>
      <c r="S760" s="307">
        <f t="shared" ca="1" si="340"/>
        <v>5.083000000000002</v>
      </c>
      <c r="T760" s="304">
        <f t="shared" ca="1" si="320"/>
        <v>49.86423000000002</v>
      </c>
      <c r="U760" s="311">
        <f t="shared" ca="1" si="321"/>
        <v>0</v>
      </c>
      <c r="V760" s="306">
        <f t="shared" ca="1" si="322"/>
        <v>1.2265039518589567</v>
      </c>
      <c r="W760" s="304">
        <f t="shared" ca="1" si="323"/>
        <v>43.661027464416001</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1.2107996139643742</v>
      </c>
      <c r="AH760" s="304">
        <f t="shared" ca="1" si="347"/>
        <v>-8.5895892789659065</v>
      </c>
    </row>
    <row r="761" spans="1:34" x14ac:dyDescent="0.2">
      <c r="A761" s="347">
        <f t="shared" ca="1" si="325"/>
        <v>1E-4</v>
      </c>
      <c r="B761" s="304">
        <f t="shared" ca="1" si="326"/>
        <v>34.337000000001424</v>
      </c>
      <c r="D761" s="306">
        <f t="shared" ca="1" si="327"/>
        <v>-0.38012872805513431</v>
      </c>
      <c r="E761" s="307">
        <f t="shared" ca="1" si="328"/>
        <v>-1.2287974774947745</v>
      </c>
      <c r="F761" s="304">
        <f t="shared" ca="1" si="329"/>
        <v>1.2862507883730665</v>
      </c>
      <c r="G761" s="306">
        <f t="shared" ca="1" si="330"/>
        <v>4.7650138423323627</v>
      </c>
      <c r="H761" s="307">
        <f t="shared" ca="1" si="331"/>
        <v>-107.56861739727911</v>
      </c>
      <c r="I761" s="304">
        <f t="shared" ca="1" si="332"/>
        <v>107.67410461981952</v>
      </c>
      <c r="J761" s="306">
        <f t="shared" ca="1" si="333"/>
        <v>386.39683720709877</v>
      </c>
      <c r="K761" s="307">
        <f t="shared" ca="1" si="334"/>
        <v>-12.280383080886557</v>
      </c>
      <c r="L761" s="304">
        <f t="shared" ca="1" si="319"/>
        <v>386.59193423073702</v>
      </c>
      <c r="M761" s="306">
        <f t="shared" ca="1" si="335"/>
        <v>-1.5265278320839171</v>
      </c>
      <c r="N761" s="304">
        <f t="shared" ca="1" si="336"/>
        <v>-87.463602087663674</v>
      </c>
      <c r="P761" s="310">
        <f t="shared" ca="1" si="337"/>
        <v>23</v>
      </c>
      <c r="Q761" s="304">
        <f t="shared" ca="1" si="338"/>
        <v>0</v>
      </c>
      <c r="R761" s="306">
        <f t="shared" ca="1" si="339"/>
        <v>0</v>
      </c>
      <c r="S761" s="307">
        <f t="shared" ca="1" si="340"/>
        <v>5.083000000000002</v>
      </c>
      <c r="T761" s="304">
        <f t="shared" ca="1" si="320"/>
        <v>49.86423000000002</v>
      </c>
      <c r="U761" s="311">
        <f t="shared" ca="1" si="321"/>
        <v>0</v>
      </c>
      <c r="V761" s="306">
        <f t="shared" ca="1" si="322"/>
        <v>1.2265052711927533</v>
      </c>
      <c r="W761" s="304">
        <f t="shared" ca="1" si="323"/>
        <v>43.661172621972369</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1.2107712311816901</v>
      </c>
      <c r="AH761" s="304">
        <f t="shared" ca="1" si="347"/>
        <v>-8.5896178367924421</v>
      </c>
    </row>
    <row r="762" spans="1:34" x14ac:dyDescent="0.2">
      <c r="A762" s="347">
        <f t="shared" ca="1" si="325"/>
        <v>1E-4</v>
      </c>
      <c r="B762" s="304">
        <f t="shared" ca="1" si="326"/>
        <v>34.337100000001428</v>
      </c>
      <c r="D762" s="306">
        <f t="shared" ca="1" si="327"/>
        <v>-0.38012653194431334</v>
      </c>
      <c r="E762" s="307">
        <f t="shared" ca="1" si="328"/>
        <v>-1.2287687947496337</v>
      </c>
      <c r="F762" s="304">
        <f t="shared" ca="1" si="329"/>
        <v>1.2862227378018469</v>
      </c>
      <c r="G762" s="306">
        <f t="shared" ca="1" si="330"/>
        <v>4.7649758296791687</v>
      </c>
      <c r="H762" s="307">
        <f t="shared" ca="1" si="331"/>
        <v>-107.56874027415859</v>
      </c>
      <c r="I762" s="304">
        <f t="shared" ca="1" si="332"/>
        <v>107.67422569411313</v>
      </c>
      <c r="J762" s="306">
        <f t="shared" ca="1" si="333"/>
        <v>386.39683720709877</v>
      </c>
      <c r="K762" s="307">
        <f t="shared" ca="1" si="334"/>
        <v>-12.291139948770128</v>
      </c>
      <c r="L762" s="304">
        <f t="shared" ca="1" si="319"/>
        <v>386.5922760802257</v>
      </c>
      <c r="M762" s="306">
        <f t="shared" ca="1" si="335"/>
        <v>-1.5265282352742842</v>
      </c>
      <c r="N762" s="304">
        <f t="shared" ca="1" si="336"/>
        <v>-87.463625188770038</v>
      </c>
      <c r="P762" s="310">
        <f t="shared" ca="1" si="337"/>
        <v>23</v>
      </c>
      <c r="Q762" s="304">
        <f t="shared" ca="1" si="338"/>
        <v>0</v>
      </c>
      <c r="R762" s="306">
        <f t="shared" ca="1" si="339"/>
        <v>0</v>
      </c>
      <c r="S762" s="307">
        <f t="shared" ca="1" si="340"/>
        <v>5.083000000000002</v>
      </c>
      <c r="T762" s="304">
        <f t="shared" ca="1" si="320"/>
        <v>49.86423000000002</v>
      </c>
      <c r="U762" s="311">
        <f t="shared" ca="1" si="321"/>
        <v>0</v>
      </c>
      <c r="V762" s="306">
        <f t="shared" ca="1" si="322"/>
        <v>1.2265065905294767</v>
      </c>
      <c r="W762" s="304">
        <f t="shared" ca="1" si="323"/>
        <v>43.661317777652798</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1.2107428487646814</v>
      </c>
      <c r="AH762" s="304">
        <f t="shared" ca="1" si="347"/>
        <v>-8.5896463942499217</v>
      </c>
    </row>
    <row r="763" spans="1:34" x14ac:dyDescent="0.2">
      <c r="A763" s="347">
        <f t="shared" ca="1" si="325"/>
        <v>1E-4</v>
      </c>
      <c r="B763" s="304">
        <f t="shared" ca="1" si="326"/>
        <v>34.337200000001431</v>
      </c>
      <c r="D763" s="306">
        <f t="shared" ca="1" si="327"/>
        <v>-0.38012433582947613</v>
      </c>
      <c r="E763" s="307">
        <f t="shared" ca="1" si="328"/>
        <v>-1.2287401123751351</v>
      </c>
      <c r="F763" s="304">
        <f t="shared" ca="1" si="329"/>
        <v>1.2861946876151604</v>
      </c>
      <c r="G763" s="306">
        <f t="shared" ca="1" si="330"/>
        <v>4.7649378172455856</v>
      </c>
      <c r="H763" s="307">
        <f t="shared" ca="1" si="331"/>
        <v>-107.56886314816983</v>
      </c>
      <c r="I763" s="304">
        <f t="shared" ca="1" si="332"/>
        <v>107.67434676556857</v>
      </c>
      <c r="J763" s="306">
        <f t="shared" ca="1" si="333"/>
        <v>386.39683720709877</v>
      </c>
      <c r="K763" s="307">
        <f t="shared" ca="1" si="334"/>
        <v>-12.301896828941246</v>
      </c>
      <c r="L763" s="304">
        <f t="shared" ca="1" si="319"/>
        <v>386.59261822911088</v>
      </c>
      <c r="M763" s="306">
        <f t="shared" ca="1" si="335"/>
        <v>-1.5265286384605283</v>
      </c>
      <c r="N763" s="304">
        <f t="shared" ca="1" si="336"/>
        <v>-87.46364828964019</v>
      </c>
      <c r="P763" s="310">
        <f t="shared" ca="1" si="337"/>
        <v>23</v>
      </c>
      <c r="Q763" s="304">
        <f t="shared" ca="1" si="338"/>
        <v>0</v>
      </c>
      <c r="R763" s="306">
        <f t="shared" ca="1" si="339"/>
        <v>0</v>
      </c>
      <c r="S763" s="307">
        <f t="shared" ca="1" si="340"/>
        <v>5.083000000000002</v>
      </c>
      <c r="T763" s="304">
        <f t="shared" ca="1" si="320"/>
        <v>49.86423000000002</v>
      </c>
      <c r="U763" s="311">
        <f t="shared" ca="1" si="321"/>
        <v>0</v>
      </c>
      <c r="V763" s="306">
        <f t="shared" ca="1" si="322"/>
        <v>1.2265079098691272</v>
      </c>
      <c r="W763" s="304">
        <f t="shared" ca="1" si="323"/>
        <v>43.661462931457329</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1.21071446671335</v>
      </c>
      <c r="AH763" s="304">
        <f t="shared" ca="1" si="347"/>
        <v>-8.5896749513383401</v>
      </c>
    </row>
    <row r="764" spans="1:34" x14ac:dyDescent="0.2">
      <c r="A764" s="347">
        <f t="shared" ca="1" si="325"/>
        <v>1E-4</v>
      </c>
      <c r="B764" s="304">
        <f t="shared" ca="1" si="326"/>
        <v>34.337300000001434</v>
      </c>
      <c r="D764" s="306">
        <f t="shared" ca="1" si="327"/>
        <v>-0.38012213971061998</v>
      </c>
      <c r="E764" s="307">
        <f t="shared" ca="1" si="328"/>
        <v>-1.2287114303712734</v>
      </c>
      <c r="F764" s="304">
        <f t="shared" ca="1" si="329"/>
        <v>1.2861666378130014</v>
      </c>
      <c r="G764" s="306">
        <f t="shared" ca="1" si="330"/>
        <v>4.7648998050316145</v>
      </c>
      <c r="H764" s="307">
        <f t="shared" ca="1" si="331"/>
        <v>-107.56898601931286</v>
      </c>
      <c r="I764" s="304">
        <f t="shared" ca="1" si="332"/>
        <v>107.67446783418582</v>
      </c>
      <c r="J764" s="306">
        <f t="shared" ca="1" si="333"/>
        <v>386.39683720709877</v>
      </c>
      <c r="K764" s="307">
        <f t="shared" ca="1" si="334"/>
        <v>-12.31265372139962</v>
      </c>
      <c r="L764" s="304">
        <f t="shared" ca="1" si="319"/>
        <v>386.59296067739297</v>
      </c>
      <c r="M764" s="306">
        <f t="shared" ca="1" si="335"/>
        <v>-1.5265290416426491</v>
      </c>
      <c r="N764" s="304">
        <f t="shared" ca="1" si="336"/>
        <v>-87.463671390274087</v>
      </c>
      <c r="P764" s="310">
        <f t="shared" ca="1" si="337"/>
        <v>23</v>
      </c>
      <c r="Q764" s="304">
        <f t="shared" ca="1" si="338"/>
        <v>0</v>
      </c>
      <c r="R764" s="306">
        <f t="shared" ca="1" si="339"/>
        <v>0</v>
      </c>
      <c r="S764" s="307">
        <f t="shared" ca="1" si="340"/>
        <v>5.083000000000002</v>
      </c>
      <c r="T764" s="304">
        <f t="shared" ca="1" si="320"/>
        <v>49.86423000000002</v>
      </c>
      <c r="U764" s="311">
        <f t="shared" ca="1" si="321"/>
        <v>0</v>
      </c>
      <c r="V764" s="306">
        <f t="shared" ca="1" si="322"/>
        <v>1.2265092292117052</v>
      </c>
      <c r="W764" s="304">
        <f t="shared" ca="1" si="323"/>
        <v>43.661608083385971</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1.2106860850276888</v>
      </c>
      <c r="AH764" s="304">
        <f t="shared" ca="1" si="347"/>
        <v>-8.5897035080577044</v>
      </c>
    </row>
    <row r="765" spans="1:34" x14ac:dyDescent="0.2">
      <c r="A765" s="347">
        <f t="shared" ca="1" si="325"/>
        <v>1E-4</v>
      </c>
      <c r="B765" s="304">
        <f t="shared" ca="1" si="326"/>
        <v>34.337400000001438</v>
      </c>
      <c r="D765" s="306">
        <f t="shared" ca="1" si="327"/>
        <v>-0.38011994358774964</v>
      </c>
      <c r="E765" s="307">
        <f t="shared" ca="1" si="328"/>
        <v>-1.2286827487380432</v>
      </c>
      <c r="F765" s="304">
        <f t="shared" ca="1" si="329"/>
        <v>1.2861385883953671</v>
      </c>
      <c r="G765" s="306">
        <f t="shared" ca="1" si="330"/>
        <v>4.7648617930372561</v>
      </c>
      <c r="H765" s="307">
        <f t="shared" ca="1" si="331"/>
        <v>-107.56910888758773</v>
      </c>
      <c r="I765" s="304">
        <f t="shared" ca="1" si="332"/>
        <v>107.67458889996493</v>
      </c>
      <c r="J765" s="306">
        <f t="shared" ca="1" si="333"/>
        <v>386.39683720709877</v>
      </c>
      <c r="K765" s="307">
        <f t="shared" ca="1" si="334"/>
        <v>-12.323410626144964</v>
      </c>
      <c r="L765" s="304">
        <f t="shared" ca="1" si="319"/>
        <v>386.59330342507195</v>
      </c>
      <c r="M765" s="306">
        <f t="shared" ca="1" si="335"/>
        <v>-1.5265294448206472</v>
      </c>
      <c r="N765" s="304">
        <f t="shared" ca="1" si="336"/>
        <v>-87.46369449067177</v>
      </c>
      <c r="P765" s="310">
        <f t="shared" ca="1" si="337"/>
        <v>23</v>
      </c>
      <c r="Q765" s="304">
        <f t="shared" ca="1" si="338"/>
        <v>0</v>
      </c>
      <c r="R765" s="306">
        <f t="shared" ca="1" si="339"/>
        <v>0</v>
      </c>
      <c r="S765" s="307">
        <f t="shared" ca="1" si="340"/>
        <v>5.083000000000002</v>
      </c>
      <c r="T765" s="304">
        <f t="shared" ca="1" si="320"/>
        <v>49.86423000000002</v>
      </c>
      <c r="U765" s="311">
        <f t="shared" ca="1" si="321"/>
        <v>0</v>
      </c>
      <c r="V765" s="306">
        <f t="shared" ca="1" si="322"/>
        <v>1.2265105485572099</v>
      </c>
      <c r="W765" s="304">
        <f t="shared" ca="1" si="323"/>
        <v>43.661753233438723</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1.210657703707696</v>
      </c>
      <c r="AH765" s="304">
        <f t="shared" ca="1" si="347"/>
        <v>-8.5897320644080182</v>
      </c>
    </row>
    <row r="766" spans="1:34" x14ac:dyDescent="0.2">
      <c r="A766" s="347">
        <f t="shared" ca="1" si="325"/>
        <v>1E-4</v>
      </c>
      <c r="B766" s="304">
        <f t="shared" ca="1" si="326"/>
        <v>34.337500000001441</v>
      </c>
      <c r="D766" s="306">
        <f t="shared" ca="1" si="327"/>
        <v>-0.38011774746086013</v>
      </c>
      <c r="E766" s="307">
        <f t="shared" ca="1" si="328"/>
        <v>-1.2286540674754463</v>
      </c>
      <c r="F766" s="304">
        <f t="shared" ca="1" si="329"/>
        <v>1.2861105393622574</v>
      </c>
      <c r="G766" s="306">
        <f t="shared" ca="1" si="330"/>
        <v>4.7648237812625096</v>
      </c>
      <c r="H766" s="307">
        <f t="shared" ca="1" si="331"/>
        <v>-107.56923175299448</v>
      </c>
      <c r="I766" s="304">
        <f t="shared" ca="1" si="332"/>
        <v>107.67470996290596</v>
      </c>
      <c r="J766" s="306">
        <f t="shared" ca="1" si="333"/>
        <v>386.39683720709877</v>
      </c>
      <c r="K766" s="307">
        <f t="shared" ca="1" si="334"/>
        <v>-12.334167543176994</v>
      </c>
      <c r="L766" s="304">
        <f t="shared" ca="1" si="319"/>
        <v>386.59364647214824</v>
      </c>
      <c r="M766" s="306">
        <f t="shared" ca="1" si="335"/>
        <v>-1.5265298479945222</v>
      </c>
      <c r="N766" s="304">
        <f t="shared" ca="1" si="336"/>
        <v>-87.463717590833213</v>
      </c>
      <c r="P766" s="310">
        <f t="shared" ca="1" si="337"/>
        <v>23</v>
      </c>
      <c r="Q766" s="304">
        <f t="shared" ca="1" si="338"/>
        <v>0</v>
      </c>
      <c r="R766" s="306">
        <f t="shared" ca="1" si="339"/>
        <v>0</v>
      </c>
      <c r="S766" s="307">
        <f t="shared" ca="1" si="340"/>
        <v>5.083000000000002</v>
      </c>
      <c r="T766" s="304">
        <f t="shared" ca="1" si="320"/>
        <v>49.86423000000002</v>
      </c>
      <c r="U766" s="311">
        <f t="shared" ca="1" si="321"/>
        <v>0</v>
      </c>
      <c r="V766" s="306">
        <f t="shared" ca="1" si="322"/>
        <v>1.2265118679056419</v>
      </c>
      <c r="W766" s="304">
        <f t="shared" ca="1" si="323"/>
        <v>43.661898381615629</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1.2106293227533733</v>
      </c>
      <c r="AH766" s="304">
        <f t="shared" ca="1" si="347"/>
        <v>-8.5897606203892796</v>
      </c>
    </row>
    <row r="767" spans="1:34" x14ac:dyDescent="0.2">
      <c r="A767" s="347">
        <f t="shared" ca="1" si="325"/>
        <v>1E-4</v>
      </c>
      <c r="B767" s="304">
        <f t="shared" ca="1" si="326"/>
        <v>34.337600000001444</v>
      </c>
      <c r="D767" s="306">
        <f t="shared" ca="1" si="327"/>
        <v>-0.38011555132995639</v>
      </c>
      <c r="E767" s="307">
        <f t="shared" ca="1" si="328"/>
        <v>-1.2286253865834755</v>
      </c>
      <c r="F767" s="304">
        <f t="shared" ca="1" si="329"/>
        <v>1.2860824907136679</v>
      </c>
      <c r="G767" s="306">
        <f t="shared" ca="1" si="330"/>
        <v>4.7647857697073768</v>
      </c>
      <c r="H767" s="307">
        <f t="shared" ca="1" si="331"/>
        <v>-107.56935461553314</v>
      </c>
      <c r="I767" s="304">
        <f t="shared" ca="1" si="332"/>
        <v>107.67483102300893</v>
      </c>
      <c r="J767" s="306">
        <f t="shared" ca="1" si="333"/>
        <v>386.39683720709877</v>
      </c>
      <c r="K767" s="307">
        <f t="shared" ca="1" si="334"/>
        <v>-12.344924472495419</v>
      </c>
      <c r="L767" s="304">
        <f t="shared" ca="1" si="319"/>
        <v>386.59398981862199</v>
      </c>
      <c r="M767" s="306">
        <f t="shared" ca="1" si="335"/>
        <v>-1.5265302511642742</v>
      </c>
      <c r="N767" s="304">
        <f t="shared" ca="1" si="336"/>
        <v>-87.463740690758442</v>
      </c>
      <c r="P767" s="310">
        <f t="shared" ca="1" si="337"/>
        <v>23</v>
      </c>
      <c r="Q767" s="304">
        <f t="shared" ca="1" si="338"/>
        <v>0</v>
      </c>
      <c r="R767" s="306">
        <f t="shared" ca="1" si="339"/>
        <v>0</v>
      </c>
      <c r="S767" s="307">
        <f t="shared" ca="1" si="340"/>
        <v>5.083000000000002</v>
      </c>
      <c r="T767" s="304">
        <f t="shared" ca="1" si="320"/>
        <v>49.86423000000002</v>
      </c>
      <c r="U767" s="311">
        <f t="shared" ca="1" si="321"/>
        <v>0</v>
      </c>
      <c r="V767" s="306">
        <f t="shared" ca="1" si="322"/>
        <v>1.2265131872570005</v>
      </c>
      <c r="W767" s="304">
        <f t="shared" ca="1" si="323"/>
        <v>43.66204352791668</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1.2106009421647084</v>
      </c>
      <c r="AH767" s="304">
        <f t="shared" ca="1" si="347"/>
        <v>-8.5897891760014975</v>
      </c>
    </row>
    <row r="768" spans="1:34" x14ac:dyDescent="0.2">
      <c r="A768" s="347">
        <f t="shared" ca="1" si="325"/>
        <v>1E-4</v>
      </c>
      <c r="B768" s="304">
        <f t="shared" ca="1" si="326"/>
        <v>34.337700000001448</v>
      </c>
      <c r="D768" s="306">
        <f t="shared" ca="1" si="327"/>
        <v>-0.38011335519503731</v>
      </c>
      <c r="E768" s="307">
        <f t="shared" ca="1" si="328"/>
        <v>-1.228596706062131</v>
      </c>
      <c r="F768" s="304">
        <f t="shared" ca="1" si="329"/>
        <v>1.2860544424495983</v>
      </c>
      <c r="G768" s="306">
        <f t="shared" ca="1" si="330"/>
        <v>4.7647477583718576</v>
      </c>
      <c r="H768" s="307">
        <f t="shared" ca="1" si="331"/>
        <v>-107.56947747520375</v>
      </c>
      <c r="I768" s="304">
        <f t="shared" ca="1" si="332"/>
        <v>107.67495208027388</v>
      </c>
      <c r="J768" s="306">
        <f t="shared" ca="1" si="333"/>
        <v>386.39683720709877</v>
      </c>
      <c r="K768" s="307">
        <f t="shared" ca="1" si="334"/>
        <v>-12.355681414099957</v>
      </c>
      <c r="L768" s="304">
        <f t="shared" ca="1" si="319"/>
        <v>386.59433346449339</v>
      </c>
      <c r="M768" s="306">
        <f t="shared" ca="1" si="335"/>
        <v>-1.5265306543299033</v>
      </c>
      <c r="N768" s="304">
        <f t="shared" ca="1" si="336"/>
        <v>-87.46376379044743</v>
      </c>
      <c r="P768" s="310">
        <f t="shared" ca="1" si="337"/>
        <v>23</v>
      </c>
      <c r="Q768" s="304">
        <f t="shared" ca="1" si="338"/>
        <v>0</v>
      </c>
      <c r="R768" s="306">
        <f t="shared" ca="1" si="339"/>
        <v>0</v>
      </c>
      <c r="S768" s="307">
        <f t="shared" ca="1" si="340"/>
        <v>5.083000000000002</v>
      </c>
      <c r="T768" s="304">
        <f t="shared" ca="1" si="320"/>
        <v>49.86423000000002</v>
      </c>
      <c r="U768" s="311">
        <f t="shared" ca="1" si="321"/>
        <v>0</v>
      </c>
      <c r="V768" s="306">
        <f t="shared" ca="1" si="322"/>
        <v>1.226514506611287</v>
      </c>
      <c r="W768" s="304">
        <f t="shared" ca="1" si="323"/>
        <v>43.662188672341919</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1.2105725619417065</v>
      </c>
      <c r="AH768" s="304">
        <f t="shared" ca="1" si="347"/>
        <v>-8.5898177312446702</v>
      </c>
    </row>
    <row r="769" spans="1:34" x14ac:dyDescent="0.2">
      <c r="A769" s="347">
        <f t="shared" ca="1" si="325"/>
        <v>1E-4</v>
      </c>
      <c r="B769" s="304">
        <f t="shared" ca="1" si="326"/>
        <v>34.337800000001451</v>
      </c>
      <c r="D769" s="306">
        <f t="shared" ca="1" si="327"/>
        <v>-0.38011115905610421</v>
      </c>
      <c r="E769" s="307">
        <f t="shared" ca="1" si="328"/>
        <v>-1.2285680259114038</v>
      </c>
      <c r="F769" s="304">
        <f t="shared" ca="1" si="329"/>
        <v>1.286026394570041</v>
      </c>
      <c r="G769" s="306">
        <f t="shared" ca="1" si="330"/>
        <v>4.7647097472559521</v>
      </c>
      <c r="H769" s="307">
        <f t="shared" ca="1" si="331"/>
        <v>-107.56960033200635</v>
      </c>
      <c r="I769" s="304">
        <f t="shared" ca="1" si="332"/>
        <v>107.67507313470085</v>
      </c>
      <c r="J769" s="306">
        <f t="shared" ca="1" si="333"/>
        <v>386.39683720709877</v>
      </c>
      <c r="K769" s="307">
        <f t="shared" ca="1" si="334"/>
        <v>-12.366438367990318</v>
      </c>
      <c r="L769" s="304">
        <f t="shared" ca="1" si="319"/>
        <v>386.59467740976265</v>
      </c>
      <c r="M769" s="306">
        <f t="shared" ca="1" si="335"/>
        <v>-1.5265310574914097</v>
      </c>
      <c r="N769" s="304">
        <f t="shared" ca="1" si="336"/>
        <v>-87.463786889900206</v>
      </c>
      <c r="P769" s="310">
        <f t="shared" ca="1" si="337"/>
        <v>23</v>
      </c>
      <c r="Q769" s="304">
        <f t="shared" ca="1" si="338"/>
        <v>0</v>
      </c>
      <c r="R769" s="306">
        <f t="shared" ca="1" si="339"/>
        <v>0</v>
      </c>
      <c r="S769" s="307">
        <f t="shared" ca="1" si="340"/>
        <v>5.083000000000002</v>
      </c>
      <c r="T769" s="304">
        <f t="shared" ca="1" si="320"/>
        <v>49.86423000000002</v>
      </c>
      <c r="U769" s="311">
        <f t="shared" ca="1" si="321"/>
        <v>0</v>
      </c>
      <c r="V769" s="306">
        <f t="shared" ca="1" si="322"/>
        <v>1.2265158259684996</v>
      </c>
      <c r="W769" s="304">
        <f t="shared" ca="1" si="323"/>
        <v>43.662333814891319</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1.2105441820843588</v>
      </c>
      <c r="AH769" s="304">
        <f t="shared" ca="1" si="347"/>
        <v>-8.5898462861188083</v>
      </c>
    </row>
    <row r="770" spans="1:34" x14ac:dyDescent="0.2">
      <c r="A770" s="347">
        <f t="shared" ca="1" si="325"/>
        <v>1E-4</v>
      </c>
      <c r="B770" s="304">
        <f t="shared" ca="1" si="326"/>
        <v>34.337900000001454</v>
      </c>
      <c r="D770" s="306">
        <f t="shared" ca="1" si="327"/>
        <v>-0.38010896291315549</v>
      </c>
      <c r="E770" s="307">
        <f t="shared" ca="1" si="328"/>
        <v>-1.228539346131301</v>
      </c>
      <c r="F770" s="304">
        <f t="shared" ca="1" si="329"/>
        <v>1.2859983470750027</v>
      </c>
      <c r="G770" s="306">
        <f t="shared" ca="1" si="330"/>
        <v>4.7646717363596611</v>
      </c>
      <c r="H770" s="307">
        <f t="shared" ca="1" si="331"/>
        <v>-107.56972318594096</v>
      </c>
      <c r="I770" s="304">
        <f t="shared" ca="1" si="332"/>
        <v>107.67519418628986</v>
      </c>
      <c r="J770" s="306">
        <f t="shared" ca="1" si="333"/>
        <v>386.39683720709877</v>
      </c>
      <c r="K770" s="307">
        <f t="shared" ca="1" si="334"/>
        <v>-12.377195334166215</v>
      </c>
      <c r="L770" s="304">
        <f t="shared" ca="1" si="319"/>
        <v>386.59502165443013</v>
      </c>
      <c r="M770" s="306">
        <f t="shared" ca="1" si="335"/>
        <v>-1.5265314606487932</v>
      </c>
      <c r="N770" s="304">
        <f t="shared" ca="1" si="336"/>
        <v>-87.463809989116754</v>
      </c>
      <c r="P770" s="310">
        <f t="shared" ca="1" si="337"/>
        <v>23</v>
      </c>
      <c r="Q770" s="304">
        <f t="shared" ca="1" si="338"/>
        <v>0</v>
      </c>
      <c r="R770" s="306">
        <f t="shared" ca="1" si="339"/>
        <v>0</v>
      </c>
      <c r="S770" s="307">
        <f t="shared" ca="1" si="340"/>
        <v>5.083000000000002</v>
      </c>
      <c r="T770" s="304">
        <f t="shared" ca="1" si="320"/>
        <v>49.86423000000002</v>
      </c>
      <c r="U770" s="311">
        <f t="shared" ca="1" si="321"/>
        <v>0</v>
      </c>
      <c r="V770" s="306">
        <f t="shared" ca="1" si="322"/>
        <v>1.2265171453286396</v>
      </c>
      <c r="W770" s="304">
        <f t="shared" ca="1" si="323"/>
        <v>43.662478955564922</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1.2105158025926706</v>
      </c>
      <c r="AH770" s="304">
        <f t="shared" ca="1" si="347"/>
        <v>-8.5898748406239029</v>
      </c>
    </row>
    <row r="771" spans="1:34" x14ac:dyDescent="0.2">
      <c r="A771" s="347">
        <f t="shared" ca="1" si="325"/>
        <v>1E-4</v>
      </c>
      <c r="B771" s="304">
        <f t="shared" ca="1" si="326"/>
        <v>34.338000000001458</v>
      </c>
      <c r="D771" s="306">
        <f t="shared" ca="1" si="327"/>
        <v>-0.38010676676619432</v>
      </c>
      <c r="E771" s="307">
        <f t="shared" ca="1" si="328"/>
        <v>-1.228510666721812</v>
      </c>
      <c r="F771" s="304">
        <f t="shared" ca="1" si="329"/>
        <v>1.2859702999644747</v>
      </c>
      <c r="G771" s="306">
        <f t="shared" ca="1" si="330"/>
        <v>4.7646337256829847</v>
      </c>
      <c r="H771" s="307">
        <f t="shared" ca="1" si="331"/>
        <v>-107.56984603700764</v>
      </c>
      <c r="I771" s="304">
        <f t="shared" ca="1" si="332"/>
        <v>107.67531523504096</v>
      </c>
      <c r="J771" s="306">
        <f t="shared" ca="1" si="333"/>
        <v>386.39683720709877</v>
      </c>
      <c r="K771" s="307">
        <f t="shared" ca="1" si="334"/>
        <v>-12.387952312627363</v>
      </c>
      <c r="L771" s="304">
        <f t="shared" ca="1" si="319"/>
        <v>386.59536619849581</v>
      </c>
      <c r="M771" s="306">
        <f t="shared" ca="1" si="335"/>
        <v>-1.5265318638020542</v>
      </c>
      <c r="N771" s="304">
        <f t="shared" ca="1" si="336"/>
        <v>-87.463833088097118</v>
      </c>
      <c r="P771" s="310">
        <f t="shared" ca="1" si="337"/>
        <v>23</v>
      </c>
      <c r="Q771" s="304">
        <f t="shared" ca="1" si="338"/>
        <v>0</v>
      </c>
      <c r="R771" s="306">
        <f t="shared" ca="1" si="339"/>
        <v>0</v>
      </c>
      <c r="S771" s="307">
        <f t="shared" ca="1" si="340"/>
        <v>5.083000000000002</v>
      </c>
      <c r="T771" s="304">
        <f t="shared" ca="1" si="320"/>
        <v>49.86423000000002</v>
      </c>
      <c r="U771" s="311">
        <f t="shared" ca="1" si="321"/>
        <v>0</v>
      </c>
      <c r="V771" s="306">
        <f t="shared" ca="1" si="322"/>
        <v>1.2265184646917062</v>
      </c>
      <c r="W771" s="304">
        <f t="shared" ca="1" si="323"/>
        <v>43.662624094362734</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1.2104874234666312</v>
      </c>
      <c r="AH771" s="304">
        <f t="shared" ca="1" si="347"/>
        <v>-8.5899033947599648</v>
      </c>
    </row>
    <row r="772" spans="1:34" x14ac:dyDescent="0.2">
      <c r="A772" s="347">
        <f t="shared" ca="1" si="325"/>
        <v>1E-4</v>
      </c>
      <c r="B772" s="304">
        <f t="shared" ca="1" si="326"/>
        <v>34.338100000001461</v>
      </c>
      <c r="D772" s="306">
        <f t="shared" ca="1" si="327"/>
        <v>-0.38010457061521785</v>
      </c>
      <c r="E772" s="307">
        <f t="shared" ca="1" si="328"/>
        <v>-1.2284819876829367</v>
      </c>
      <c r="F772" s="304">
        <f t="shared" ca="1" si="329"/>
        <v>1.2859422532384563</v>
      </c>
      <c r="G772" s="306">
        <f t="shared" ca="1" si="330"/>
        <v>4.7645957152259228</v>
      </c>
      <c r="H772" s="307">
        <f t="shared" ca="1" si="331"/>
        <v>-107.56996888520641</v>
      </c>
      <c r="I772" s="304">
        <f t="shared" ca="1" si="332"/>
        <v>107.67543628095419</v>
      </c>
      <c r="J772" s="306">
        <f t="shared" ca="1" si="333"/>
        <v>386.39683720709877</v>
      </c>
      <c r="K772" s="307">
        <f t="shared" ca="1" si="334"/>
        <v>-12.398709303373474</v>
      </c>
      <c r="L772" s="304">
        <f t="shared" ref="L772:L835" ca="1" si="348">SQRT(pos_x^2+pos_z^2)</f>
        <v>386.5957110419601</v>
      </c>
      <c r="M772" s="306">
        <f t="shared" ca="1" si="335"/>
        <v>-1.5265322669511925</v>
      </c>
      <c r="N772" s="304">
        <f t="shared" ca="1" si="336"/>
        <v>-87.463856186841255</v>
      </c>
      <c r="P772" s="310">
        <f t="shared" ca="1" si="337"/>
        <v>23</v>
      </c>
      <c r="Q772" s="304">
        <f t="shared" ca="1" si="338"/>
        <v>0</v>
      </c>
      <c r="R772" s="306">
        <f t="shared" ca="1" si="339"/>
        <v>0</v>
      </c>
      <c r="S772" s="307">
        <f t="shared" ca="1" si="340"/>
        <v>5.083000000000002</v>
      </c>
      <c r="T772" s="304">
        <f t="shared" ref="T772:T835" ca="1" si="349">m*g</f>
        <v>49.86423000000002</v>
      </c>
      <c r="U772" s="311">
        <f t="shared" ref="U772:U835" ca="1" si="350">IF(pos_xz&lt;L_rampe,Poids*COS(Beta),0)</f>
        <v>0</v>
      </c>
      <c r="V772" s="306">
        <f t="shared" ref="V772:V835" ca="1" si="351">Rho_moyen*(20000-Alt_rampe-pos_z)/(20000+Alt_rampe+pos_z)</f>
        <v>1.2265197840577</v>
      </c>
      <c r="W772" s="304">
        <f t="shared" ref="W772:W835" ca="1" si="352">1/2*Rho*Sref*Cx*vit_xz^2</f>
        <v>43.662769231284784</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1.2104590447062424</v>
      </c>
      <c r="AH772" s="304">
        <f t="shared" ca="1" si="347"/>
        <v>-8.5899319485269956</v>
      </c>
    </row>
    <row r="773" spans="1:34" x14ac:dyDescent="0.2">
      <c r="A773" s="347">
        <f t="shared" ref="A773:A836" ca="1" si="354">IF(B772+0.01&lt;=T_ini+ROUNDUP(Temps_fin_propu,0), 0.01, IF(K772&gt;0, 0.1, 0.0001))</f>
        <v>1E-4</v>
      </c>
      <c r="B773" s="304">
        <f t="shared" ref="B773:B836" ca="1" si="355">B772+pas</f>
        <v>34.338200000001464</v>
      </c>
      <c r="D773" s="306">
        <f t="shared" ref="D773:D836" ca="1" si="356">IF(AND(L772&lt;L_rampe,Poussee&lt;Poids*SIN(M772)),0,(-W772+Poussee)/m*COS(M772)-U772/m*SIN(M772))</f>
        <v>-0.38010237446022888</v>
      </c>
      <c r="E773" s="307">
        <f t="shared" ref="E773:E836" ca="1" si="357">IF(AND(L772&lt;L_rampe,Poussee&lt;Poids*SIN(M772)),0,(-W772+Poussee)/m*SIN(M772)+U772/m*COS(M772)-Poids/m)</f>
        <v>-1.2284533090146699</v>
      </c>
      <c r="F773" s="304">
        <f t="shared" ref="F773:F836" ca="1" si="358">SQRT(acc_x^2+acc_z^2)</f>
        <v>1.2859142068969438</v>
      </c>
      <c r="G773" s="306">
        <f t="shared" ref="G773:G836" ca="1" si="359">G772+acc_x*pas</f>
        <v>4.7645577049884764</v>
      </c>
      <c r="H773" s="307">
        <f t="shared" ref="H773:H836" ca="1" si="360">H772+acc_z*pas</f>
        <v>-107.57009173053731</v>
      </c>
      <c r="I773" s="304">
        <f t="shared" ref="I773:I836" ca="1" si="361">SQRT(vit_x^2+vit_z^2)</f>
        <v>107.67555732402957</v>
      </c>
      <c r="J773" s="306">
        <f t="shared" ref="J773:J836" ca="1" si="362">J772+0.5*(vit_x+G772)*pas*(K772&gt;=0)</f>
        <v>386.39683720709877</v>
      </c>
      <c r="K773" s="307">
        <f t="shared" ref="K773:K836" ca="1" si="363">K772+0.5*(vit_z+H772)*pas</f>
        <v>-12.409466306404262</v>
      </c>
      <c r="L773" s="304">
        <f t="shared" ca="1" si="348"/>
        <v>386.59605618482317</v>
      </c>
      <c r="M773" s="306">
        <f t="shared" ref="M773:M836" ca="1" si="364">IF(AND(L772&gt;L_rampe,G773&gt;0),ATAN2(G773,H773),$M$4)</f>
        <v>-1.5265326700962083</v>
      </c>
      <c r="N773" s="304">
        <f t="shared" ref="N773:N836" ca="1" si="365">DEGREES(Beta)</f>
        <v>-87.463879285349194</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5.083000000000002</v>
      </c>
      <c r="T773" s="304">
        <f t="shared" ca="1" si="349"/>
        <v>49.86423000000002</v>
      </c>
      <c r="U773" s="311">
        <f t="shared" ca="1" si="350"/>
        <v>0</v>
      </c>
      <c r="V773" s="306">
        <f t="shared" ca="1" si="351"/>
        <v>1.2265211034266206</v>
      </c>
      <c r="W773" s="304">
        <f t="shared" ca="1" si="352"/>
        <v>43.662914366331066</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1.2104306663114972</v>
      </c>
      <c r="AH773" s="304">
        <f t="shared" ref="AH773:AH836" ca="1" si="376">IF(AND(L772&lt;L_rampe,Poussee&lt;Poids*SIN(M772)), g*SIN(M772), (-W772+Poussee)/m)</f>
        <v>-8.5899605019249989</v>
      </c>
    </row>
    <row r="774" spans="1:34" x14ac:dyDescent="0.2">
      <c r="A774" s="347">
        <f t="shared" ca="1" si="354"/>
        <v>1E-4</v>
      </c>
      <c r="B774" s="304">
        <f t="shared" ca="1" si="355"/>
        <v>34.338300000001468</v>
      </c>
      <c r="D774" s="306">
        <f t="shared" ca="1" si="356"/>
        <v>-0.38010017830122628</v>
      </c>
      <c r="E774" s="307">
        <f t="shared" ca="1" si="357"/>
        <v>-1.2284246307170132</v>
      </c>
      <c r="F774" s="304">
        <f t="shared" ca="1" si="358"/>
        <v>1.2858861609399388</v>
      </c>
      <c r="G774" s="306">
        <f t="shared" ca="1" si="359"/>
        <v>4.7645196949706463</v>
      </c>
      <c r="H774" s="307">
        <f t="shared" ca="1" si="360"/>
        <v>-107.57021457300038</v>
      </c>
      <c r="I774" s="304">
        <f t="shared" ca="1" si="361"/>
        <v>107.67567836426714</v>
      </c>
      <c r="J774" s="306">
        <f t="shared" ca="1" si="362"/>
        <v>386.39683720709877</v>
      </c>
      <c r="K774" s="307">
        <f t="shared" ca="1" si="363"/>
        <v>-12.420223321719439</v>
      </c>
      <c r="L774" s="304">
        <f t="shared" ca="1" si="348"/>
        <v>386.59640162708519</v>
      </c>
      <c r="M774" s="306">
        <f t="shared" ca="1" si="364"/>
        <v>-1.5265330732371014</v>
      </c>
      <c r="N774" s="304">
        <f t="shared" ca="1" si="365"/>
        <v>-87.463902383620919</v>
      </c>
      <c r="P774" s="310">
        <f t="shared" ca="1" si="366"/>
        <v>23</v>
      </c>
      <c r="Q774" s="304">
        <f t="shared" ca="1" si="367"/>
        <v>0</v>
      </c>
      <c r="R774" s="306">
        <f t="shared" ca="1" si="368"/>
        <v>0</v>
      </c>
      <c r="S774" s="307">
        <f t="shared" ca="1" si="369"/>
        <v>5.083000000000002</v>
      </c>
      <c r="T774" s="304">
        <f t="shared" ca="1" si="349"/>
        <v>49.86423000000002</v>
      </c>
      <c r="U774" s="311">
        <f t="shared" ca="1" si="350"/>
        <v>0</v>
      </c>
      <c r="V774" s="306">
        <f t="shared" ca="1" si="351"/>
        <v>1.2265224227984679</v>
      </c>
      <c r="W774" s="304">
        <f t="shared" ca="1" si="352"/>
        <v>43.663059499501585</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1.210402288282399</v>
      </c>
      <c r="AH774" s="304">
        <f t="shared" ca="1" si="376"/>
        <v>-8.589989054953973</v>
      </c>
    </row>
    <row r="775" spans="1:34" x14ac:dyDescent="0.2">
      <c r="A775" s="347">
        <f t="shared" ca="1" si="354"/>
        <v>1E-4</v>
      </c>
      <c r="B775" s="304">
        <f t="shared" ca="1" si="355"/>
        <v>34.338400000001471</v>
      </c>
      <c r="D775" s="306">
        <f t="shared" ca="1" si="356"/>
        <v>-0.38009798213821294</v>
      </c>
      <c r="E775" s="307">
        <f t="shared" ca="1" si="357"/>
        <v>-1.2283959527899633</v>
      </c>
      <c r="F775" s="304">
        <f t="shared" ca="1" si="358"/>
        <v>1.2858581153674393</v>
      </c>
      <c r="G775" s="306">
        <f t="shared" ca="1" si="359"/>
        <v>4.7644816851724325</v>
      </c>
      <c r="H775" s="307">
        <f t="shared" ca="1" si="360"/>
        <v>-107.57033741259566</v>
      </c>
      <c r="I775" s="304">
        <f t="shared" ca="1" si="361"/>
        <v>107.67579940166696</v>
      </c>
      <c r="J775" s="306">
        <f t="shared" ca="1" si="362"/>
        <v>386.39683720709877</v>
      </c>
      <c r="K775" s="307">
        <f t="shared" ca="1" si="363"/>
        <v>-12.430980349318718</v>
      </c>
      <c r="L775" s="304">
        <f t="shared" ca="1" si="348"/>
        <v>386.59674736874643</v>
      </c>
      <c r="M775" s="306">
        <f t="shared" ca="1" si="364"/>
        <v>-1.5265334763738723</v>
      </c>
      <c r="N775" s="304">
        <f t="shared" ca="1" si="365"/>
        <v>-87.463925481656446</v>
      </c>
      <c r="P775" s="310">
        <f t="shared" ca="1" si="366"/>
        <v>23</v>
      </c>
      <c r="Q775" s="304">
        <f t="shared" ca="1" si="367"/>
        <v>0</v>
      </c>
      <c r="R775" s="306">
        <f t="shared" ca="1" si="368"/>
        <v>0</v>
      </c>
      <c r="S775" s="307">
        <f t="shared" ca="1" si="369"/>
        <v>5.083000000000002</v>
      </c>
      <c r="T775" s="304">
        <f t="shared" ca="1" si="349"/>
        <v>49.86423000000002</v>
      </c>
      <c r="U775" s="311">
        <f t="shared" ca="1" si="350"/>
        <v>0</v>
      </c>
      <c r="V775" s="306">
        <f t="shared" ca="1" si="351"/>
        <v>1.2265237421732424</v>
      </c>
      <c r="W775" s="304">
        <f t="shared" ca="1" si="352"/>
        <v>43.663204630796415</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1.2103739106189426</v>
      </c>
      <c r="AH775" s="304">
        <f t="shared" ca="1" si="376"/>
        <v>-8.5900176076139232</v>
      </c>
    </row>
    <row r="776" spans="1:34" x14ac:dyDescent="0.2">
      <c r="A776" s="347">
        <f t="shared" ca="1" si="354"/>
        <v>1E-4</v>
      </c>
      <c r="B776" s="304">
        <f t="shared" ca="1" si="355"/>
        <v>34.338500000001474</v>
      </c>
      <c r="D776" s="306">
        <f t="shared" ca="1" si="356"/>
        <v>-0.38009578597118626</v>
      </c>
      <c r="E776" s="307">
        <f t="shared" ca="1" si="357"/>
        <v>-1.2283672752335093</v>
      </c>
      <c r="F776" s="304">
        <f t="shared" ca="1" si="358"/>
        <v>1.2858300701794347</v>
      </c>
      <c r="G776" s="306">
        <f t="shared" ca="1" si="359"/>
        <v>4.7644436755938351</v>
      </c>
      <c r="H776" s="307">
        <f t="shared" ca="1" si="360"/>
        <v>-107.57046024932319</v>
      </c>
      <c r="I776" s="304">
        <f t="shared" ca="1" si="361"/>
        <v>107.67592043622903</v>
      </c>
      <c r="J776" s="306">
        <f t="shared" ca="1" si="362"/>
        <v>386.39683720709877</v>
      </c>
      <c r="K776" s="307">
        <f t="shared" ca="1" si="363"/>
        <v>-12.441737389201814</v>
      </c>
      <c r="L776" s="304">
        <f t="shared" ca="1" si="348"/>
        <v>386.59709340980703</v>
      </c>
      <c r="M776" s="306">
        <f t="shared" ca="1" si="364"/>
        <v>-1.5265338795065204</v>
      </c>
      <c r="N776" s="304">
        <f t="shared" ca="1" si="365"/>
        <v>-87.463948579455774</v>
      </c>
      <c r="P776" s="310">
        <f t="shared" ca="1" si="366"/>
        <v>23</v>
      </c>
      <c r="Q776" s="304">
        <f t="shared" ca="1" si="367"/>
        <v>0</v>
      </c>
      <c r="R776" s="306">
        <f t="shared" ca="1" si="368"/>
        <v>0</v>
      </c>
      <c r="S776" s="307">
        <f t="shared" ca="1" si="369"/>
        <v>5.083000000000002</v>
      </c>
      <c r="T776" s="304">
        <f t="shared" ca="1" si="349"/>
        <v>49.86423000000002</v>
      </c>
      <c r="U776" s="311">
        <f t="shared" ca="1" si="350"/>
        <v>0</v>
      </c>
      <c r="V776" s="306">
        <f t="shared" ca="1" si="351"/>
        <v>1.2265250615509433</v>
      </c>
      <c r="W776" s="304">
        <f t="shared" ca="1" si="352"/>
        <v>43.663349760215482</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1.210345533321119</v>
      </c>
      <c r="AH776" s="304">
        <f t="shared" ca="1" si="376"/>
        <v>-8.5900461599048583</v>
      </c>
    </row>
    <row r="777" spans="1:34" x14ac:dyDescent="0.2">
      <c r="A777" s="347">
        <f t="shared" ca="1" si="354"/>
        <v>1E-4</v>
      </c>
      <c r="B777" s="304">
        <f t="shared" ca="1" si="355"/>
        <v>34.338600000001477</v>
      </c>
      <c r="D777" s="306">
        <f t="shared" ca="1" si="356"/>
        <v>-0.38009358980015051</v>
      </c>
      <c r="E777" s="307">
        <f t="shared" ca="1" si="357"/>
        <v>-1.228338598047662</v>
      </c>
      <c r="F777" s="304">
        <f t="shared" ca="1" si="358"/>
        <v>1.2858020253759366</v>
      </c>
      <c r="G777" s="306">
        <f t="shared" ca="1" si="359"/>
        <v>4.7644056662348548</v>
      </c>
      <c r="H777" s="307">
        <f t="shared" ca="1" si="360"/>
        <v>-107.570583083183</v>
      </c>
      <c r="I777" s="304">
        <f t="shared" ca="1" si="361"/>
        <v>107.67604146795343</v>
      </c>
      <c r="J777" s="306">
        <f t="shared" ca="1" si="362"/>
        <v>386.39683720709877</v>
      </c>
      <c r="K777" s="307">
        <f t="shared" ca="1" si="363"/>
        <v>-12.452494441368438</v>
      </c>
      <c r="L777" s="304">
        <f t="shared" ca="1" si="348"/>
        <v>386.5974397502672</v>
      </c>
      <c r="M777" s="306">
        <f t="shared" ca="1" si="364"/>
        <v>-1.5265342826350465</v>
      </c>
      <c r="N777" s="304">
        <f t="shared" ca="1" si="365"/>
        <v>-87.463971677018918</v>
      </c>
      <c r="P777" s="310">
        <f t="shared" ca="1" si="366"/>
        <v>23</v>
      </c>
      <c r="Q777" s="304">
        <f t="shared" ca="1" si="367"/>
        <v>0</v>
      </c>
      <c r="R777" s="306">
        <f t="shared" ca="1" si="368"/>
        <v>0</v>
      </c>
      <c r="S777" s="307">
        <f t="shared" ca="1" si="369"/>
        <v>5.083000000000002</v>
      </c>
      <c r="T777" s="304">
        <f t="shared" ca="1" si="349"/>
        <v>49.86423000000002</v>
      </c>
      <c r="U777" s="311">
        <f t="shared" ca="1" si="350"/>
        <v>0</v>
      </c>
      <c r="V777" s="306">
        <f t="shared" ca="1" si="351"/>
        <v>1.226526380931571</v>
      </c>
      <c r="W777" s="304">
        <f t="shared" ca="1" si="352"/>
        <v>43.663494887758873</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1.2103171563889354</v>
      </c>
      <c r="AH777" s="304">
        <f t="shared" ca="1" si="376"/>
        <v>-8.5900747118267695</v>
      </c>
    </row>
    <row r="778" spans="1:34" x14ac:dyDescent="0.2">
      <c r="A778" s="347">
        <f t="shared" ca="1" si="354"/>
        <v>1E-4</v>
      </c>
      <c r="B778" s="304">
        <f t="shared" ca="1" si="355"/>
        <v>34.338700000001481</v>
      </c>
      <c r="D778" s="306">
        <f t="shared" ca="1" si="356"/>
        <v>-0.38009139362510125</v>
      </c>
      <c r="E778" s="307">
        <f t="shared" ca="1" si="357"/>
        <v>-1.2283099212324053</v>
      </c>
      <c r="F778" s="304">
        <f t="shared" ca="1" si="358"/>
        <v>1.2857739809569291</v>
      </c>
      <c r="G778" s="306">
        <f t="shared" ca="1" si="359"/>
        <v>4.7643676570954927</v>
      </c>
      <c r="H778" s="307">
        <f t="shared" ca="1" si="360"/>
        <v>-107.57070591417512</v>
      </c>
      <c r="I778" s="304">
        <f t="shared" ca="1" si="361"/>
        <v>107.67616249684016</v>
      </c>
      <c r="J778" s="306">
        <f t="shared" ca="1" si="362"/>
        <v>386.39683720709877</v>
      </c>
      <c r="K778" s="307">
        <f t="shared" ca="1" si="363"/>
        <v>-12.463251505818306</v>
      </c>
      <c r="L778" s="304">
        <f t="shared" ca="1" si="348"/>
        <v>386.59778639012728</v>
      </c>
      <c r="M778" s="306">
        <f t="shared" ca="1" si="364"/>
        <v>-1.5265346857594502</v>
      </c>
      <c r="N778" s="304">
        <f t="shared" ca="1" si="365"/>
        <v>-87.463994774345863</v>
      </c>
      <c r="P778" s="310">
        <f t="shared" ca="1" si="366"/>
        <v>23</v>
      </c>
      <c r="Q778" s="304">
        <f t="shared" ca="1" si="367"/>
        <v>0</v>
      </c>
      <c r="R778" s="306">
        <f t="shared" ca="1" si="368"/>
        <v>0</v>
      </c>
      <c r="S778" s="307">
        <f t="shared" ca="1" si="369"/>
        <v>5.083000000000002</v>
      </c>
      <c r="T778" s="304">
        <f t="shared" ca="1" si="349"/>
        <v>49.86423000000002</v>
      </c>
      <c r="U778" s="311">
        <f t="shared" ca="1" si="350"/>
        <v>0</v>
      </c>
      <c r="V778" s="306">
        <f t="shared" ca="1" si="351"/>
        <v>1.2265277003151256</v>
      </c>
      <c r="W778" s="304">
        <f t="shared" ca="1" si="352"/>
        <v>43.663640013426573</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1.2102887798223847</v>
      </c>
      <c r="AH778" s="304">
        <f t="shared" ca="1" si="376"/>
        <v>-8.5901032633796692</v>
      </c>
    </row>
    <row r="779" spans="1:34" x14ac:dyDescent="0.2">
      <c r="A779" s="347">
        <f t="shared" ca="1" si="354"/>
        <v>1E-4</v>
      </c>
      <c r="B779" s="304">
        <f t="shared" ca="1" si="355"/>
        <v>34.338800000001484</v>
      </c>
      <c r="D779" s="306">
        <f t="shared" ca="1" si="356"/>
        <v>-0.38008919744604303</v>
      </c>
      <c r="E779" s="307">
        <f t="shared" ca="1" si="357"/>
        <v>-1.2282812447877447</v>
      </c>
      <c r="F779" s="304">
        <f t="shared" ca="1" si="358"/>
        <v>1.2857459369224189</v>
      </c>
      <c r="G779" s="306">
        <f t="shared" ca="1" si="359"/>
        <v>4.7643296481757478</v>
      </c>
      <c r="H779" s="307">
        <f t="shared" ca="1" si="360"/>
        <v>-107.5708287422996</v>
      </c>
      <c r="I779" s="304">
        <f t="shared" ca="1" si="361"/>
        <v>107.67628352288926</v>
      </c>
      <c r="J779" s="306">
        <f t="shared" ca="1" si="362"/>
        <v>386.39683720709877</v>
      </c>
      <c r="K779" s="307">
        <f t="shared" ca="1" si="363"/>
        <v>-12.47400858255113</v>
      </c>
      <c r="L779" s="304">
        <f t="shared" ca="1" si="348"/>
        <v>386.59813332938734</v>
      </c>
      <c r="M779" s="306">
        <f t="shared" ca="1" si="364"/>
        <v>-1.5265350888797318</v>
      </c>
      <c r="N779" s="304">
        <f t="shared" ca="1" si="365"/>
        <v>-87.464017871436639</v>
      </c>
      <c r="P779" s="310">
        <f t="shared" ca="1" si="366"/>
        <v>23</v>
      </c>
      <c r="Q779" s="304">
        <f t="shared" ca="1" si="367"/>
        <v>0</v>
      </c>
      <c r="R779" s="306">
        <f t="shared" ca="1" si="368"/>
        <v>0</v>
      </c>
      <c r="S779" s="307">
        <f t="shared" ca="1" si="369"/>
        <v>5.083000000000002</v>
      </c>
      <c r="T779" s="304">
        <f t="shared" ca="1" si="349"/>
        <v>49.86423000000002</v>
      </c>
      <c r="U779" s="311">
        <f t="shared" ca="1" si="350"/>
        <v>0</v>
      </c>
      <c r="V779" s="306">
        <f t="shared" ca="1" si="351"/>
        <v>1.2265290197016065</v>
      </c>
      <c r="W779" s="304">
        <f t="shared" ca="1" si="352"/>
        <v>43.663785137218589</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1.210260403621465</v>
      </c>
      <c r="AH779" s="304">
        <f t="shared" ca="1" si="376"/>
        <v>-8.5901318145635557</v>
      </c>
    </row>
    <row r="780" spans="1:34" x14ac:dyDescent="0.2">
      <c r="A780" s="347">
        <f t="shared" ca="1" si="354"/>
        <v>1E-4</v>
      </c>
      <c r="B780" s="304">
        <f t="shared" ca="1" si="355"/>
        <v>34.338900000001487</v>
      </c>
      <c r="D780" s="306">
        <f t="shared" ca="1" si="356"/>
        <v>-0.38008700126297296</v>
      </c>
      <c r="E780" s="307">
        <f t="shared" ca="1" si="357"/>
        <v>-1.2282525687136747</v>
      </c>
      <c r="F780" s="304">
        <f t="shared" ca="1" si="358"/>
        <v>1.2857178932724003</v>
      </c>
      <c r="G780" s="306">
        <f t="shared" ca="1" si="359"/>
        <v>4.7642916394756218</v>
      </c>
      <c r="H780" s="307">
        <f t="shared" ca="1" si="360"/>
        <v>-107.57095156755646</v>
      </c>
      <c r="I780" s="304">
        <f t="shared" ca="1" si="361"/>
        <v>107.67640454610078</v>
      </c>
      <c r="J780" s="306">
        <f t="shared" ca="1" si="362"/>
        <v>386.39683720709877</v>
      </c>
      <c r="K780" s="307">
        <f t="shared" ca="1" si="363"/>
        <v>-12.484765671566624</v>
      </c>
      <c r="L780" s="304">
        <f t="shared" ca="1" si="348"/>
        <v>386.59848056804765</v>
      </c>
      <c r="M780" s="306">
        <f t="shared" ca="1" si="364"/>
        <v>-1.5265354919958911</v>
      </c>
      <c r="N780" s="304">
        <f t="shared" ca="1" si="365"/>
        <v>-87.464040968291229</v>
      </c>
      <c r="P780" s="310">
        <f t="shared" ca="1" si="366"/>
        <v>23</v>
      </c>
      <c r="Q780" s="304">
        <f t="shared" ca="1" si="367"/>
        <v>0</v>
      </c>
      <c r="R780" s="306">
        <f t="shared" ca="1" si="368"/>
        <v>0</v>
      </c>
      <c r="S780" s="307">
        <f t="shared" ca="1" si="369"/>
        <v>5.083000000000002</v>
      </c>
      <c r="T780" s="304">
        <f t="shared" ca="1" si="349"/>
        <v>49.86423000000002</v>
      </c>
      <c r="U780" s="311">
        <f t="shared" ca="1" si="350"/>
        <v>0</v>
      </c>
      <c r="V780" s="306">
        <f t="shared" ca="1" si="351"/>
        <v>1.2265303390910147</v>
      </c>
      <c r="W780" s="304">
        <f t="shared" ca="1" si="352"/>
        <v>43.663930259134958</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1.2102320277861711</v>
      </c>
      <c r="AH780" s="304">
        <f t="shared" ca="1" si="376"/>
        <v>-8.5901603653784324</v>
      </c>
    </row>
    <row r="781" spans="1:34" x14ac:dyDescent="0.2">
      <c r="A781" s="347">
        <f t="shared" ca="1" si="354"/>
        <v>1E-4</v>
      </c>
      <c r="B781" s="304">
        <f t="shared" ca="1" si="355"/>
        <v>34.339000000001491</v>
      </c>
      <c r="D781" s="306">
        <f t="shared" ca="1" si="356"/>
        <v>-0.38008480507589409</v>
      </c>
      <c r="E781" s="307">
        <f t="shared" ca="1" si="357"/>
        <v>-1.2282238930101919</v>
      </c>
      <c r="F781" s="304">
        <f t="shared" ca="1" si="358"/>
        <v>1.2856898500068714</v>
      </c>
      <c r="G781" s="306">
        <f t="shared" ca="1" si="359"/>
        <v>4.764253630995114</v>
      </c>
      <c r="H781" s="307">
        <f t="shared" ca="1" si="360"/>
        <v>-107.57107438994576</v>
      </c>
      <c r="I781" s="304">
        <f t="shared" ca="1" si="361"/>
        <v>107.67652556647477</v>
      </c>
      <c r="J781" s="306">
        <f t="shared" ca="1" si="362"/>
        <v>386.39683720709877</v>
      </c>
      <c r="K781" s="307">
        <f t="shared" ca="1" si="363"/>
        <v>-12.495522772864499</v>
      </c>
      <c r="L781" s="304">
        <f t="shared" ca="1" si="348"/>
        <v>386.59882810610844</v>
      </c>
      <c r="M781" s="306">
        <f t="shared" ca="1" si="364"/>
        <v>-1.5265358951079282</v>
      </c>
      <c r="N781" s="304">
        <f t="shared" ca="1" si="365"/>
        <v>-87.464064064909621</v>
      </c>
      <c r="P781" s="310">
        <f t="shared" ca="1" si="366"/>
        <v>23</v>
      </c>
      <c r="Q781" s="304">
        <f t="shared" ca="1" si="367"/>
        <v>0</v>
      </c>
      <c r="R781" s="306">
        <f t="shared" ca="1" si="368"/>
        <v>0</v>
      </c>
      <c r="S781" s="307">
        <f t="shared" ca="1" si="369"/>
        <v>5.083000000000002</v>
      </c>
      <c r="T781" s="304">
        <f t="shared" ca="1" si="349"/>
        <v>49.86423000000002</v>
      </c>
      <c r="U781" s="311">
        <f t="shared" ca="1" si="350"/>
        <v>0</v>
      </c>
      <c r="V781" s="306">
        <f t="shared" ca="1" si="351"/>
        <v>1.2265316584833488</v>
      </c>
      <c r="W781" s="304">
        <f t="shared" ca="1" si="352"/>
        <v>43.664075379175664</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1.2102036523164994</v>
      </c>
      <c r="AH781" s="304">
        <f t="shared" ca="1" si="376"/>
        <v>-8.5901889158243048</v>
      </c>
    </row>
    <row r="782" spans="1:34" x14ac:dyDescent="0.2">
      <c r="A782" s="347">
        <f t="shared" ca="1" si="354"/>
        <v>1E-4</v>
      </c>
      <c r="B782" s="304">
        <f t="shared" ca="1" si="355"/>
        <v>34.339100000001494</v>
      </c>
      <c r="D782" s="306">
        <f t="shared" ca="1" si="356"/>
        <v>-0.38008260888480699</v>
      </c>
      <c r="E782" s="307">
        <f t="shared" ca="1" si="357"/>
        <v>-1.2281952176772961</v>
      </c>
      <c r="F782" s="304">
        <f t="shared" ca="1" si="358"/>
        <v>1.2856618071258328</v>
      </c>
      <c r="G782" s="306">
        <f t="shared" ca="1" si="359"/>
        <v>4.7642156227342252</v>
      </c>
      <c r="H782" s="307">
        <f t="shared" ca="1" si="360"/>
        <v>-107.57119720946753</v>
      </c>
      <c r="I782" s="304">
        <f t="shared" ca="1" si="361"/>
        <v>107.67664658401124</v>
      </c>
      <c r="J782" s="306">
        <f t="shared" ca="1" si="362"/>
        <v>386.39683720709877</v>
      </c>
      <c r="K782" s="307">
        <f t="shared" ca="1" si="363"/>
        <v>-12.506279886444469</v>
      </c>
      <c r="L782" s="304">
        <f t="shared" ca="1" si="348"/>
        <v>386.59917594356983</v>
      </c>
      <c r="M782" s="306">
        <f t="shared" ca="1" si="364"/>
        <v>-1.5265362982158435</v>
      </c>
      <c r="N782" s="304">
        <f t="shared" ca="1" si="365"/>
        <v>-87.464087161291857</v>
      </c>
      <c r="P782" s="310">
        <f t="shared" ca="1" si="366"/>
        <v>23</v>
      </c>
      <c r="Q782" s="304">
        <f t="shared" ca="1" si="367"/>
        <v>0</v>
      </c>
      <c r="R782" s="306">
        <f t="shared" ca="1" si="368"/>
        <v>0</v>
      </c>
      <c r="S782" s="307">
        <f t="shared" ca="1" si="369"/>
        <v>5.083000000000002</v>
      </c>
      <c r="T782" s="304">
        <f t="shared" ca="1" si="349"/>
        <v>49.86423000000002</v>
      </c>
      <c r="U782" s="311">
        <f t="shared" ca="1" si="350"/>
        <v>0</v>
      </c>
      <c r="V782" s="306">
        <f t="shared" ca="1" si="351"/>
        <v>1.2265329778786103</v>
      </c>
      <c r="W782" s="304">
        <f t="shared" ca="1" si="352"/>
        <v>43.664220497340779</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1.2101752772124552</v>
      </c>
      <c r="AH782" s="304">
        <f t="shared" ca="1" si="376"/>
        <v>-8.5902174659011692</v>
      </c>
    </row>
    <row r="783" spans="1:34" x14ac:dyDescent="0.2">
      <c r="A783" s="347">
        <f t="shared" ca="1" si="354"/>
        <v>1E-4</v>
      </c>
      <c r="B783" s="304">
        <f t="shared" ca="1" si="355"/>
        <v>34.339200000001497</v>
      </c>
      <c r="D783" s="306">
        <f t="shared" ca="1" si="356"/>
        <v>-0.38008041268970932</v>
      </c>
      <c r="E783" s="307">
        <f t="shared" ca="1" si="357"/>
        <v>-1.2281665427149768</v>
      </c>
      <c r="F783" s="304">
        <f t="shared" ca="1" si="358"/>
        <v>1.2856337646292737</v>
      </c>
      <c r="G783" s="306">
        <f t="shared" ca="1" si="359"/>
        <v>4.7641776146929562</v>
      </c>
      <c r="H783" s="307">
        <f t="shared" ca="1" si="360"/>
        <v>-107.5713200261218</v>
      </c>
      <c r="I783" s="304">
        <f t="shared" ca="1" si="361"/>
        <v>107.67676759871023</v>
      </c>
      <c r="J783" s="306">
        <f t="shared" ca="1" si="362"/>
        <v>386.39683720709877</v>
      </c>
      <c r="K783" s="307">
        <f t="shared" ca="1" si="363"/>
        <v>-12.517037012306249</v>
      </c>
      <c r="L783" s="304">
        <f t="shared" ca="1" si="348"/>
        <v>386.59952408043216</v>
      </c>
      <c r="M783" s="306">
        <f t="shared" ca="1" si="364"/>
        <v>-1.5265367013196365</v>
      </c>
      <c r="N783" s="304">
        <f t="shared" ca="1" si="365"/>
        <v>-87.464110257437895</v>
      </c>
      <c r="P783" s="310">
        <f t="shared" ca="1" si="366"/>
        <v>23</v>
      </c>
      <c r="Q783" s="304">
        <f t="shared" ca="1" si="367"/>
        <v>0</v>
      </c>
      <c r="R783" s="306">
        <f t="shared" ca="1" si="368"/>
        <v>0</v>
      </c>
      <c r="S783" s="307">
        <f t="shared" ca="1" si="369"/>
        <v>5.083000000000002</v>
      </c>
      <c r="T783" s="304">
        <f t="shared" ca="1" si="349"/>
        <v>49.86423000000002</v>
      </c>
      <c r="U783" s="311">
        <f t="shared" ca="1" si="350"/>
        <v>0</v>
      </c>
      <c r="V783" s="306">
        <f t="shared" ca="1" si="351"/>
        <v>1.2265342972767974</v>
      </c>
      <c r="W783" s="304">
        <f t="shared" ca="1" si="352"/>
        <v>43.664365613630238</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1.210146902474019</v>
      </c>
      <c r="AH783" s="304">
        <f t="shared" ca="1" si="376"/>
        <v>-8.5902460156090417</v>
      </c>
    </row>
    <row r="784" spans="1:34" x14ac:dyDescent="0.2">
      <c r="A784" s="347">
        <f t="shared" ca="1" si="354"/>
        <v>1E-4</v>
      </c>
      <c r="B784" s="304">
        <f t="shared" ca="1" si="355"/>
        <v>34.339300000001501</v>
      </c>
      <c r="D784" s="306">
        <f t="shared" ca="1" si="356"/>
        <v>-0.3800782164906053</v>
      </c>
      <c r="E784" s="307">
        <f t="shared" ca="1" si="357"/>
        <v>-1.2281378681232411</v>
      </c>
      <c r="F784" s="304">
        <f t="shared" ca="1" si="358"/>
        <v>1.2856057225172028</v>
      </c>
      <c r="G784" s="306">
        <f t="shared" ca="1" si="359"/>
        <v>4.7641396068713071</v>
      </c>
      <c r="H784" s="307">
        <f t="shared" ca="1" si="360"/>
        <v>-107.57144283990861</v>
      </c>
      <c r="I784" s="304">
        <f t="shared" ca="1" si="361"/>
        <v>107.67688861057179</v>
      </c>
      <c r="J784" s="306">
        <f t="shared" ca="1" si="362"/>
        <v>386.39683720709877</v>
      </c>
      <c r="K784" s="307">
        <f t="shared" ca="1" si="363"/>
        <v>-12.52779415044955</v>
      </c>
      <c r="L784" s="304">
        <f t="shared" ca="1" si="348"/>
        <v>386.59987251669554</v>
      </c>
      <c r="M784" s="306">
        <f t="shared" ca="1" si="364"/>
        <v>-1.5265371044193077</v>
      </c>
      <c r="N784" s="304">
        <f t="shared" ca="1" si="365"/>
        <v>-87.464133353347776</v>
      </c>
      <c r="P784" s="310">
        <f t="shared" ca="1" si="366"/>
        <v>23</v>
      </c>
      <c r="Q784" s="304">
        <f t="shared" ca="1" si="367"/>
        <v>0</v>
      </c>
      <c r="R784" s="306">
        <f t="shared" ca="1" si="368"/>
        <v>0</v>
      </c>
      <c r="S784" s="307">
        <f t="shared" ca="1" si="369"/>
        <v>5.083000000000002</v>
      </c>
      <c r="T784" s="304">
        <f t="shared" ca="1" si="349"/>
        <v>49.86423000000002</v>
      </c>
      <c r="U784" s="311">
        <f t="shared" ca="1" si="350"/>
        <v>0</v>
      </c>
      <c r="V784" s="306">
        <f t="shared" ca="1" si="351"/>
        <v>1.226535616677912</v>
      </c>
      <c r="W784" s="304">
        <f t="shared" ca="1" si="352"/>
        <v>43.664510728044142</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1.2101185281012086</v>
      </c>
      <c r="AH784" s="304">
        <f t="shared" ca="1" si="376"/>
        <v>-8.5902745649479098</v>
      </c>
    </row>
    <row r="785" spans="1:34" x14ac:dyDescent="0.2">
      <c r="A785" s="347">
        <f t="shared" ca="1" si="354"/>
        <v>1E-4</v>
      </c>
      <c r="B785" s="304">
        <f t="shared" ca="1" si="355"/>
        <v>34.339400000001504</v>
      </c>
      <c r="D785" s="306">
        <f t="shared" ca="1" si="356"/>
        <v>-0.38007602028749243</v>
      </c>
      <c r="E785" s="307">
        <f t="shared" ca="1" si="357"/>
        <v>-1.2281091939020765</v>
      </c>
      <c r="F785" s="304">
        <f t="shared" ca="1" si="358"/>
        <v>1.2855776807896078</v>
      </c>
      <c r="G785" s="306">
        <f t="shared" ca="1" si="359"/>
        <v>4.7641015992692788</v>
      </c>
      <c r="H785" s="307">
        <f t="shared" ca="1" si="360"/>
        <v>-107.57156565082801</v>
      </c>
      <c r="I785" s="304">
        <f t="shared" ca="1" si="361"/>
        <v>107.67700961959596</v>
      </c>
      <c r="J785" s="306">
        <f t="shared" ca="1" si="362"/>
        <v>386.39683720709877</v>
      </c>
      <c r="K785" s="307">
        <f t="shared" ca="1" si="363"/>
        <v>-12.538551300874087</v>
      </c>
      <c r="L785" s="304">
        <f t="shared" ca="1" si="348"/>
        <v>386.60022125236014</v>
      </c>
      <c r="M785" s="306">
        <f t="shared" ca="1" si="364"/>
        <v>-1.5265375075148571</v>
      </c>
      <c r="N785" s="304">
        <f t="shared" ca="1" si="365"/>
        <v>-87.464156449021502</v>
      </c>
      <c r="P785" s="310">
        <f t="shared" ca="1" si="366"/>
        <v>23</v>
      </c>
      <c r="Q785" s="304">
        <f t="shared" ca="1" si="367"/>
        <v>0</v>
      </c>
      <c r="R785" s="306">
        <f t="shared" ca="1" si="368"/>
        <v>0</v>
      </c>
      <c r="S785" s="307">
        <f t="shared" ca="1" si="369"/>
        <v>5.083000000000002</v>
      </c>
      <c r="T785" s="304">
        <f t="shared" ca="1" si="349"/>
        <v>49.86423000000002</v>
      </c>
      <c r="U785" s="311">
        <f t="shared" ca="1" si="350"/>
        <v>0</v>
      </c>
      <c r="V785" s="306">
        <f t="shared" ca="1" si="351"/>
        <v>1.2265369360819527</v>
      </c>
      <c r="W785" s="304">
        <f t="shared" ca="1" si="352"/>
        <v>43.664655840582448</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1.2100901540940043</v>
      </c>
      <c r="AH785" s="304">
        <f t="shared" ca="1" si="376"/>
        <v>-8.5903031139177894</v>
      </c>
    </row>
    <row r="786" spans="1:34" x14ac:dyDescent="0.2">
      <c r="A786" s="347">
        <f t="shared" ca="1" si="354"/>
        <v>1E-4</v>
      </c>
      <c r="B786" s="304">
        <f t="shared" ca="1" si="355"/>
        <v>34.339500000001507</v>
      </c>
      <c r="D786" s="306">
        <f t="shared" ca="1" si="356"/>
        <v>-0.38007382408037138</v>
      </c>
      <c r="E786" s="307">
        <f t="shared" ca="1" si="357"/>
        <v>-1.2280805200514866</v>
      </c>
      <c r="F786" s="304">
        <f t="shared" ca="1" si="358"/>
        <v>1.2855496394464925</v>
      </c>
      <c r="G786" s="306">
        <f t="shared" ca="1" si="359"/>
        <v>4.7640635918868703</v>
      </c>
      <c r="H786" s="307">
        <f t="shared" ca="1" si="360"/>
        <v>-107.57168845888002</v>
      </c>
      <c r="I786" s="304">
        <f t="shared" ca="1" si="361"/>
        <v>107.67713062578277</v>
      </c>
      <c r="J786" s="306">
        <f t="shared" ca="1" si="362"/>
        <v>386.39683720709877</v>
      </c>
      <c r="K786" s="307">
        <f t="shared" ca="1" si="363"/>
        <v>-12.549308463579571</v>
      </c>
      <c r="L786" s="304">
        <f t="shared" ca="1" si="348"/>
        <v>386.60057028742631</v>
      </c>
      <c r="M786" s="306">
        <f t="shared" ca="1" si="364"/>
        <v>-1.5265379106062846</v>
      </c>
      <c r="N786" s="304">
        <f t="shared" ca="1" si="365"/>
        <v>-87.464179544459057</v>
      </c>
      <c r="P786" s="310">
        <f t="shared" ca="1" si="366"/>
        <v>23</v>
      </c>
      <c r="Q786" s="304">
        <f t="shared" ca="1" si="367"/>
        <v>0</v>
      </c>
      <c r="R786" s="306">
        <f t="shared" ca="1" si="368"/>
        <v>0</v>
      </c>
      <c r="S786" s="307">
        <f t="shared" ca="1" si="369"/>
        <v>5.083000000000002</v>
      </c>
      <c r="T786" s="304">
        <f t="shared" ca="1" si="349"/>
        <v>49.86423000000002</v>
      </c>
      <c r="U786" s="311">
        <f t="shared" ca="1" si="350"/>
        <v>0</v>
      </c>
      <c r="V786" s="306">
        <f t="shared" ca="1" si="351"/>
        <v>1.2265382554889197</v>
      </c>
      <c r="W786" s="304">
        <f t="shared" ca="1" si="352"/>
        <v>43.664800951245169</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1.2100617804524099</v>
      </c>
      <c r="AH786" s="304">
        <f t="shared" ca="1" si="376"/>
        <v>-8.5903316625186754</v>
      </c>
    </row>
    <row r="787" spans="1:34" x14ac:dyDescent="0.2">
      <c r="A787" s="347">
        <f t="shared" ca="1" si="354"/>
        <v>1E-4</v>
      </c>
      <c r="B787" s="304">
        <f t="shared" ca="1" si="355"/>
        <v>34.339600000001511</v>
      </c>
      <c r="D787" s="306">
        <f t="shared" ca="1" si="356"/>
        <v>-0.38007162786924314</v>
      </c>
      <c r="E787" s="307">
        <f t="shared" ca="1" si="357"/>
        <v>-1.228051846571466</v>
      </c>
      <c r="F787" s="304">
        <f t="shared" ca="1" si="358"/>
        <v>1.2855215984878527</v>
      </c>
      <c r="G787" s="306">
        <f t="shared" ca="1" si="359"/>
        <v>4.7640255847240836</v>
      </c>
      <c r="H787" s="307">
        <f t="shared" ca="1" si="360"/>
        <v>-107.57181126406468</v>
      </c>
      <c r="I787" s="304">
        <f t="shared" ca="1" si="361"/>
        <v>107.67725162913221</v>
      </c>
      <c r="J787" s="306">
        <f t="shared" ca="1" si="362"/>
        <v>386.39683720709877</v>
      </c>
      <c r="K787" s="307">
        <f t="shared" ca="1" si="363"/>
        <v>-12.560065638565717</v>
      </c>
      <c r="L787" s="304">
        <f t="shared" ca="1" si="348"/>
        <v>386.60091962189415</v>
      </c>
      <c r="M787" s="306">
        <f t="shared" ca="1" si="364"/>
        <v>-1.5265383136935904</v>
      </c>
      <c r="N787" s="304">
        <f t="shared" ca="1" si="365"/>
        <v>-87.464202639660456</v>
      </c>
      <c r="P787" s="310">
        <f t="shared" ca="1" si="366"/>
        <v>23</v>
      </c>
      <c r="Q787" s="304">
        <f t="shared" ca="1" si="367"/>
        <v>0</v>
      </c>
      <c r="R787" s="306">
        <f t="shared" ca="1" si="368"/>
        <v>0</v>
      </c>
      <c r="S787" s="307">
        <f t="shared" ca="1" si="369"/>
        <v>5.083000000000002</v>
      </c>
      <c r="T787" s="304">
        <f t="shared" ca="1" si="349"/>
        <v>49.86423000000002</v>
      </c>
      <c r="U787" s="311">
        <f t="shared" ca="1" si="350"/>
        <v>0</v>
      </c>
      <c r="V787" s="306">
        <f t="shared" ca="1" si="351"/>
        <v>1.2265395748988135</v>
      </c>
      <c r="W787" s="304">
        <f t="shared" ca="1" si="352"/>
        <v>43.664946060032328</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1.2100334071764269</v>
      </c>
      <c r="AH787" s="304">
        <f t="shared" ca="1" si="376"/>
        <v>-8.5903602107505712</v>
      </c>
    </row>
    <row r="788" spans="1:34" x14ac:dyDescent="0.2">
      <c r="A788" s="347">
        <f t="shared" ca="1" si="354"/>
        <v>1E-4</v>
      </c>
      <c r="B788" s="304">
        <f t="shared" ca="1" si="355"/>
        <v>34.339700000001514</v>
      </c>
      <c r="D788" s="306">
        <f t="shared" ca="1" si="356"/>
        <v>-0.3800694316541085</v>
      </c>
      <c r="E788" s="307">
        <f t="shared" ca="1" si="357"/>
        <v>-1.2280231734620184</v>
      </c>
      <c r="F788" s="304">
        <f t="shared" ca="1" si="358"/>
        <v>1.2854935579136924</v>
      </c>
      <c r="G788" s="306">
        <f t="shared" ca="1" si="359"/>
        <v>4.7639875777809184</v>
      </c>
      <c r="H788" s="307">
        <f t="shared" ca="1" si="360"/>
        <v>-107.57193406638203</v>
      </c>
      <c r="I788" s="304">
        <f t="shared" ca="1" si="361"/>
        <v>107.6773726296444</v>
      </c>
      <c r="J788" s="306">
        <f t="shared" ca="1" si="362"/>
        <v>386.39683720709877</v>
      </c>
      <c r="K788" s="307">
        <f t="shared" ca="1" si="363"/>
        <v>-12.57082282583224</v>
      </c>
      <c r="L788" s="304">
        <f t="shared" ca="1" si="348"/>
        <v>386.6012692557639</v>
      </c>
      <c r="M788" s="306">
        <f t="shared" ca="1" si="364"/>
        <v>-1.5265387167767743</v>
      </c>
      <c r="N788" s="304">
        <f t="shared" ca="1" si="365"/>
        <v>-87.464225734625686</v>
      </c>
      <c r="P788" s="310">
        <f t="shared" ca="1" si="366"/>
        <v>23</v>
      </c>
      <c r="Q788" s="304">
        <f t="shared" ca="1" si="367"/>
        <v>0</v>
      </c>
      <c r="R788" s="306">
        <f t="shared" ca="1" si="368"/>
        <v>0</v>
      </c>
      <c r="S788" s="307">
        <f t="shared" ca="1" si="369"/>
        <v>5.083000000000002</v>
      </c>
      <c r="T788" s="304">
        <f t="shared" ca="1" si="349"/>
        <v>49.86423000000002</v>
      </c>
      <c r="U788" s="311">
        <f t="shared" ca="1" si="350"/>
        <v>0</v>
      </c>
      <c r="V788" s="306">
        <f t="shared" ca="1" si="351"/>
        <v>1.226540894311634</v>
      </c>
      <c r="W788" s="304">
        <f t="shared" ca="1" si="352"/>
        <v>43.665091166943967</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1.2100050342660502</v>
      </c>
      <c r="AH788" s="304">
        <f t="shared" ca="1" si="376"/>
        <v>-8.5903887586134786</v>
      </c>
    </row>
    <row r="789" spans="1:34" x14ac:dyDescent="0.2">
      <c r="A789" s="347">
        <f t="shared" ca="1" si="354"/>
        <v>1E-4</v>
      </c>
      <c r="B789" s="304">
        <f t="shared" ca="1" si="355"/>
        <v>34.339800000001517</v>
      </c>
      <c r="D789" s="306">
        <f t="shared" ca="1" si="356"/>
        <v>-0.38006723543496868</v>
      </c>
      <c r="E789" s="307">
        <f t="shared" ca="1" si="357"/>
        <v>-1.2279945007231294</v>
      </c>
      <c r="F789" s="304">
        <f t="shared" ca="1" si="358"/>
        <v>1.2854655177239986</v>
      </c>
      <c r="G789" s="306">
        <f t="shared" ca="1" si="359"/>
        <v>4.7639495710573749</v>
      </c>
      <c r="H789" s="307">
        <f t="shared" ca="1" si="360"/>
        <v>-107.5720568658321</v>
      </c>
      <c r="I789" s="304">
        <f t="shared" ca="1" si="361"/>
        <v>107.67749362731932</v>
      </c>
      <c r="J789" s="306">
        <f t="shared" ca="1" si="362"/>
        <v>386.39683720709877</v>
      </c>
      <c r="K789" s="307">
        <f t="shared" ca="1" si="363"/>
        <v>-12.58158002537885</v>
      </c>
      <c r="L789" s="304">
        <f t="shared" ca="1" si="348"/>
        <v>386.60161918903572</v>
      </c>
      <c r="M789" s="306">
        <f t="shared" ca="1" si="364"/>
        <v>-1.5265391198558367</v>
      </c>
      <c r="N789" s="304">
        <f t="shared" ca="1" si="365"/>
        <v>-87.464248829354773</v>
      </c>
      <c r="P789" s="310">
        <f t="shared" ca="1" si="366"/>
        <v>23</v>
      </c>
      <c r="Q789" s="304">
        <f t="shared" ca="1" si="367"/>
        <v>0</v>
      </c>
      <c r="R789" s="306">
        <f t="shared" ca="1" si="368"/>
        <v>0</v>
      </c>
      <c r="S789" s="307">
        <f t="shared" ca="1" si="369"/>
        <v>5.083000000000002</v>
      </c>
      <c r="T789" s="304">
        <f t="shared" ca="1" si="349"/>
        <v>49.86423000000002</v>
      </c>
      <c r="U789" s="311">
        <f t="shared" ca="1" si="350"/>
        <v>0</v>
      </c>
      <c r="V789" s="306">
        <f t="shared" ca="1" si="351"/>
        <v>1.2265422137273805</v>
      </c>
      <c r="W789" s="304">
        <f t="shared" ca="1" si="352"/>
        <v>43.665236271980071</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1.2099766617212708</v>
      </c>
      <c r="AH789" s="304">
        <f t="shared" ca="1" si="376"/>
        <v>-8.5904173061074065</v>
      </c>
    </row>
    <row r="790" spans="1:34" x14ac:dyDescent="0.2">
      <c r="A790" s="347">
        <f t="shared" ca="1" si="354"/>
        <v>1E-4</v>
      </c>
      <c r="B790" s="304">
        <f t="shared" ca="1" si="355"/>
        <v>34.339900000001521</v>
      </c>
      <c r="D790" s="306">
        <f t="shared" ca="1" si="356"/>
        <v>-0.38006503921182244</v>
      </c>
      <c r="E790" s="307">
        <f t="shared" ca="1" si="357"/>
        <v>-1.2279658283548045</v>
      </c>
      <c r="F790" s="304">
        <f t="shared" ca="1" si="358"/>
        <v>1.2854374779187767</v>
      </c>
      <c r="G790" s="306">
        <f t="shared" ca="1" si="359"/>
        <v>4.763911564553454</v>
      </c>
      <c r="H790" s="307">
        <f t="shared" ca="1" si="360"/>
        <v>-107.57217966241492</v>
      </c>
      <c r="I790" s="304">
        <f t="shared" ca="1" si="361"/>
        <v>107.67761462215701</v>
      </c>
      <c r="J790" s="306">
        <f t="shared" ca="1" si="362"/>
        <v>386.39683720709877</v>
      </c>
      <c r="K790" s="307">
        <f t="shared" ca="1" si="363"/>
        <v>-12.592337237205262</v>
      </c>
      <c r="L790" s="304">
        <f t="shared" ca="1" si="348"/>
        <v>386.60196942170984</v>
      </c>
      <c r="M790" s="306">
        <f t="shared" ca="1" si="364"/>
        <v>-1.5265395229307774</v>
      </c>
      <c r="N790" s="304">
        <f t="shared" ca="1" si="365"/>
        <v>-87.464271923847704</v>
      </c>
      <c r="P790" s="310">
        <f t="shared" ca="1" si="366"/>
        <v>23</v>
      </c>
      <c r="Q790" s="304">
        <f t="shared" ca="1" si="367"/>
        <v>0</v>
      </c>
      <c r="R790" s="306">
        <f t="shared" ca="1" si="368"/>
        <v>0</v>
      </c>
      <c r="S790" s="307">
        <f t="shared" ca="1" si="369"/>
        <v>5.083000000000002</v>
      </c>
      <c r="T790" s="304">
        <f t="shared" ca="1" si="349"/>
        <v>49.86423000000002</v>
      </c>
      <c r="U790" s="311">
        <f t="shared" ca="1" si="350"/>
        <v>0</v>
      </c>
      <c r="V790" s="306">
        <f t="shared" ca="1" si="351"/>
        <v>1.2265435331460532</v>
      </c>
      <c r="W790" s="304">
        <f t="shared" ca="1" si="352"/>
        <v>43.665381375140633</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1.2099482895420923</v>
      </c>
      <c r="AH790" s="304">
        <f t="shared" ca="1" si="376"/>
        <v>-8.5904458532323531</v>
      </c>
    </row>
    <row r="791" spans="1:34" x14ac:dyDescent="0.2">
      <c r="A791" s="347">
        <f t="shared" ca="1" si="354"/>
        <v>1E-4</v>
      </c>
      <c r="B791" s="304">
        <f t="shared" ca="1" si="355"/>
        <v>34.340000000001524</v>
      </c>
      <c r="D791" s="306">
        <f t="shared" ca="1" si="356"/>
        <v>-0.38006284298467063</v>
      </c>
      <c r="E791" s="307">
        <f t="shared" ca="1" si="357"/>
        <v>-1.2279371563570436</v>
      </c>
      <c r="F791" s="304">
        <f t="shared" ca="1" si="358"/>
        <v>1.285409438498027</v>
      </c>
      <c r="G791" s="306">
        <f t="shared" ca="1" si="359"/>
        <v>4.7638735582691556</v>
      </c>
      <c r="H791" s="307">
        <f t="shared" ca="1" si="360"/>
        <v>-107.57230245613056</v>
      </c>
      <c r="I791" s="304">
        <f t="shared" ca="1" si="361"/>
        <v>107.67773561415754</v>
      </c>
      <c r="J791" s="306">
        <f t="shared" ca="1" si="362"/>
        <v>386.39683720709877</v>
      </c>
      <c r="K791" s="307">
        <f t="shared" ca="1" si="363"/>
        <v>-12.603094461311189</v>
      </c>
      <c r="L791" s="304">
        <f t="shared" ca="1" si="348"/>
        <v>386.60231995378649</v>
      </c>
      <c r="M791" s="306">
        <f t="shared" ca="1" si="364"/>
        <v>-1.5265399260015966</v>
      </c>
      <c r="N791" s="304">
        <f t="shared" ca="1" si="365"/>
        <v>-87.46429501810448</v>
      </c>
      <c r="P791" s="310">
        <f t="shared" ca="1" si="366"/>
        <v>23</v>
      </c>
      <c r="Q791" s="304">
        <f t="shared" ca="1" si="367"/>
        <v>0</v>
      </c>
      <c r="R791" s="306">
        <f t="shared" ca="1" si="368"/>
        <v>0</v>
      </c>
      <c r="S791" s="307">
        <f t="shared" ca="1" si="369"/>
        <v>5.083000000000002</v>
      </c>
      <c r="T791" s="304">
        <f t="shared" ca="1" si="349"/>
        <v>49.86423000000002</v>
      </c>
      <c r="U791" s="311">
        <f t="shared" ca="1" si="350"/>
        <v>0</v>
      </c>
      <c r="V791" s="306">
        <f t="shared" ca="1" si="351"/>
        <v>1.2265448525676528</v>
      </c>
      <c r="W791" s="304">
        <f t="shared" ca="1" si="352"/>
        <v>43.66552647642574</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1.2099199177285147</v>
      </c>
      <c r="AH791" s="304">
        <f t="shared" ca="1" si="376"/>
        <v>-8.5904743999883166</v>
      </c>
    </row>
    <row r="792" spans="1:34" x14ac:dyDescent="0.2">
      <c r="A792" s="347">
        <f t="shared" ca="1" si="354"/>
        <v>1E-4</v>
      </c>
      <c r="B792" s="304">
        <f t="shared" ca="1" si="355"/>
        <v>34.340100000001527</v>
      </c>
      <c r="D792" s="306">
        <f t="shared" ca="1" si="356"/>
        <v>-0.38006064675351481</v>
      </c>
      <c r="E792" s="307">
        <f t="shared" ca="1" si="357"/>
        <v>-1.2279084847298289</v>
      </c>
      <c r="F792" s="304">
        <f t="shared" ca="1" si="358"/>
        <v>1.2853813994617336</v>
      </c>
      <c r="G792" s="306">
        <f t="shared" ca="1" si="359"/>
        <v>4.7638355522044806</v>
      </c>
      <c r="H792" s="307">
        <f t="shared" ca="1" si="360"/>
        <v>-107.57242524697904</v>
      </c>
      <c r="I792" s="304">
        <f t="shared" ca="1" si="361"/>
        <v>107.6778566033209</v>
      </c>
      <c r="J792" s="306">
        <f t="shared" ca="1" si="362"/>
        <v>386.39683720709877</v>
      </c>
      <c r="K792" s="307">
        <f t="shared" ca="1" si="363"/>
        <v>-12.613851697696344</v>
      </c>
      <c r="L792" s="304">
        <f t="shared" ca="1" si="348"/>
        <v>386.60267078526584</v>
      </c>
      <c r="M792" s="306">
        <f t="shared" ca="1" si="364"/>
        <v>-1.5265403290682944</v>
      </c>
      <c r="N792" s="304">
        <f t="shared" ca="1" si="365"/>
        <v>-87.464318112125127</v>
      </c>
      <c r="P792" s="310">
        <f t="shared" ca="1" si="366"/>
        <v>23</v>
      </c>
      <c r="Q792" s="304">
        <f t="shared" ca="1" si="367"/>
        <v>0</v>
      </c>
      <c r="R792" s="306">
        <f t="shared" ca="1" si="368"/>
        <v>0</v>
      </c>
      <c r="S792" s="307">
        <f t="shared" ca="1" si="369"/>
        <v>5.083000000000002</v>
      </c>
      <c r="T792" s="304">
        <f t="shared" ca="1" si="349"/>
        <v>49.86423000000002</v>
      </c>
      <c r="U792" s="311">
        <f t="shared" ca="1" si="350"/>
        <v>0</v>
      </c>
      <c r="V792" s="306">
        <f t="shared" ca="1" si="351"/>
        <v>1.2265461719921784</v>
      </c>
      <c r="W792" s="304">
        <f t="shared" ca="1" si="352"/>
        <v>43.66567157583534</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1.2098915462805238</v>
      </c>
      <c r="AH792" s="304">
        <f t="shared" ca="1" si="376"/>
        <v>-8.5905029463753149</v>
      </c>
    </row>
    <row r="793" spans="1:34" x14ac:dyDescent="0.2">
      <c r="A793" s="347">
        <f t="shared" ca="1" si="354"/>
        <v>1E-4</v>
      </c>
      <c r="B793" s="304">
        <f t="shared" ca="1" si="355"/>
        <v>34.340200000001531</v>
      </c>
      <c r="D793" s="306">
        <f t="shared" ca="1" si="356"/>
        <v>-0.3800584505183533</v>
      </c>
      <c r="E793" s="307">
        <f t="shared" ca="1" si="357"/>
        <v>-1.227879813473173</v>
      </c>
      <c r="F793" s="304">
        <f t="shared" ca="1" si="358"/>
        <v>1.2853533608099081</v>
      </c>
      <c r="G793" s="306">
        <f t="shared" ca="1" si="359"/>
        <v>4.7637975463594291</v>
      </c>
      <c r="H793" s="307">
        <f t="shared" ca="1" si="360"/>
        <v>-107.57254803496039</v>
      </c>
      <c r="I793" s="304">
        <f t="shared" ca="1" si="361"/>
        <v>107.67797758964718</v>
      </c>
      <c r="J793" s="306">
        <f t="shared" ca="1" si="362"/>
        <v>386.39683720709877</v>
      </c>
      <c r="K793" s="307">
        <f t="shared" ca="1" si="363"/>
        <v>-12.624608946360441</v>
      </c>
      <c r="L793" s="304">
        <f t="shared" ca="1" si="348"/>
        <v>386.60302191614812</v>
      </c>
      <c r="M793" s="306">
        <f t="shared" ca="1" si="364"/>
        <v>-1.5265407321308706</v>
      </c>
      <c r="N793" s="304">
        <f t="shared" ca="1" si="365"/>
        <v>-87.464341205909619</v>
      </c>
      <c r="P793" s="310">
        <f t="shared" ca="1" si="366"/>
        <v>23</v>
      </c>
      <c r="Q793" s="304">
        <f t="shared" ca="1" si="367"/>
        <v>0</v>
      </c>
      <c r="R793" s="306">
        <f t="shared" ca="1" si="368"/>
        <v>0</v>
      </c>
      <c r="S793" s="307">
        <f t="shared" ca="1" si="369"/>
        <v>5.083000000000002</v>
      </c>
      <c r="T793" s="304">
        <f t="shared" ca="1" si="349"/>
        <v>49.86423000000002</v>
      </c>
      <c r="U793" s="311">
        <f t="shared" ca="1" si="350"/>
        <v>0</v>
      </c>
      <c r="V793" s="306">
        <f t="shared" ca="1" si="351"/>
        <v>1.2265474914196302</v>
      </c>
      <c r="W793" s="304">
        <f t="shared" ca="1" si="352"/>
        <v>43.66581667336947</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1.2098631751981266</v>
      </c>
      <c r="AH793" s="304">
        <f t="shared" ca="1" si="376"/>
        <v>-8.5905314923933354</v>
      </c>
    </row>
    <row r="794" spans="1:34" x14ac:dyDescent="0.2">
      <c r="A794" s="347">
        <f t="shared" ca="1" si="354"/>
        <v>1E-4</v>
      </c>
      <c r="B794" s="304">
        <f t="shared" ca="1" si="355"/>
        <v>34.340300000001534</v>
      </c>
      <c r="D794" s="306">
        <f t="shared" ca="1" si="356"/>
        <v>-0.3800562542791891</v>
      </c>
      <c r="E794" s="307">
        <f t="shared" ca="1" si="357"/>
        <v>-1.2278511425870686</v>
      </c>
      <c r="F794" s="304">
        <f t="shared" ca="1" si="358"/>
        <v>1.2853253225425452</v>
      </c>
      <c r="G794" s="306">
        <f t="shared" ca="1" si="359"/>
        <v>4.763759540734001</v>
      </c>
      <c r="H794" s="307">
        <f t="shared" ca="1" si="360"/>
        <v>-107.57267082007465</v>
      </c>
      <c r="I794" s="304">
        <f t="shared" ca="1" si="361"/>
        <v>107.67809857313637</v>
      </c>
      <c r="J794" s="306">
        <f t="shared" ca="1" si="362"/>
        <v>386.39683720709877</v>
      </c>
      <c r="K794" s="307">
        <f t="shared" ca="1" si="363"/>
        <v>-12.635366207303193</v>
      </c>
      <c r="L794" s="304">
        <f t="shared" ca="1" si="348"/>
        <v>386.6033733464335</v>
      </c>
      <c r="M794" s="306">
        <f t="shared" ca="1" si="364"/>
        <v>-1.5265411351893257</v>
      </c>
      <c r="N794" s="304">
        <f t="shared" ca="1" si="365"/>
        <v>-87.464364299457998</v>
      </c>
      <c r="P794" s="310">
        <f t="shared" ca="1" si="366"/>
        <v>23</v>
      </c>
      <c r="Q794" s="304">
        <f t="shared" ca="1" si="367"/>
        <v>0</v>
      </c>
      <c r="R794" s="306">
        <f t="shared" ca="1" si="368"/>
        <v>0</v>
      </c>
      <c r="S794" s="307">
        <f t="shared" ca="1" si="369"/>
        <v>5.083000000000002</v>
      </c>
      <c r="T794" s="304">
        <f t="shared" ca="1" si="349"/>
        <v>49.86423000000002</v>
      </c>
      <c r="U794" s="311">
        <f t="shared" ca="1" si="350"/>
        <v>0</v>
      </c>
      <c r="V794" s="306">
        <f t="shared" ca="1" si="351"/>
        <v>1.2265488108500084</v>
      </c>
      <c r="W794" s="304">
        <f t="shared" ca="1" si="352"/>
        <v>43.665961769028151</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1.2098348044813196</v>
      </c>
      <c r="AH794" s="304">
        <f t="shared" ca="1" si="376"/>
        <v>-8.590560038042387</v>
      </c>
    </row>
    <row r="795" spans="1:34" x14ac:dyDescent="0.2">
      <c r="A795" s="347">
        <f t="shared" ca="1" si="354"/>
        <v>1E-4</v>
      </c>
      <c r="B795" s="304">
        <f t="shared" ca="1" si="355"/>
        <v>34.340400000001537</v>
      </c>
      <c r="D795" s="306">
        <f t="shared" ca="1" si="356"/>
        <v>-0.38005405803601944</v>
      </c>
      <c r="E795" s="307">
        <f t="shared" ca="1" si="357"/>
        <v>-1.2278224720715105</v>
      </c>
      <c r="F795" s="304">
        <f t="shared" ca="1" si="358"/>
        <v>1.2852972846596391</v>
      </c>
      <c r="G795" s="306">
        <f t="shared" ca="1" si="359"/>
        <v>4.7637215353281972</v>
      </c>
      <c r="H795" s="307">
        <f t="shared" ca="1" si="360"/>
        <v>-107.57279360232185</v>
      </c>
      <c r="I795" s="304">
        <f t="shared" ca="1" si="361"/>
        <v>107.67821955378854</v>
      </c>
      <c r="J795" s="306">
        <f t="shared" ca="1" si="362"/>
        <v>386.39683720709877</v>
      </c>
      <c r="K795" s="307">
        <f t="shared" ca="1" si="363"/>
        <v>-12.646123480524313</v>
      </c>
      <c r="L795" s="304">
        <f t="shared" ca="1" si="348"/>
        <v>386.60372507612215</v>
      </c>
      <c r="M795" s="306">
        <f t="shared" ca="1" si="364"/>
        <v>-1.5265415382436593</v>
      </c>
      <c r="N795" s="304">
        <f t="shared" ca="1" si="365"/>
        <v>-87.464387392770234</v>
      </c>
      <c r="P795" s="310">
        <f t="shared" ca="1" si="366"/>
        <v>23</v>
      </c>
      <c r="Q795" s="304">
        <f t="shared" ca="1" si="367"/>
        <v>0</v>
      </c>
      <c r="R795" s="306">
        <f t="shared" ca="1" si="368"/>
        <v>0</v>
      </c>
      <c r="S795" s="307">
        <f t="shared" ca="1" si="369"/>
        <v>5.083000000000002</v>
      </c>
      <c r="T795" s="304">
        <f t="shared" ca="1" si="349"/>
        <v>49.86423000000002</v>
      </c>
      <c r="U795" s="311">
        <f t="shared" ca="1" si="350"/>
        <v>0</v>
      </c>
      <c r="V795" s="306">
        <f t="shared" ca="1" si="351"/>
        <v>1.2265501302833131</v>
      </c>
      <c r="W795" s="304">
        <f t="shared" ca="1" si="352"/>
        <v>43.666106862811397</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1.2098064341300958</v>
      </c>
      <c r="AH795" s="304">
        <f t="shared" ca="1" si="376"/>
        <v>-8.5905885833224733</v>
      </c>
    </row>
    <row r="796" spans="1:34" x14ac:dyDescent="0.2">
      <c r="A796" s="347">
        <f t="shared" ca="1" si="354"/>
        <v>1E-4</v>
      </c>
      <c r="B796" s="304">
        <f t="shared" ca="1" si="355"/>
        <v>34.340500000001541</v>
      </c>
      <c r="D796" s="306">
        <f t="shared" ca="1" si="356"/>
        <v>-0.38005186178884726</v>
      </c>
      <c r="E796" s="307">
        <f t="shared" ca="1" si="357"/>
        <v>-1.2277938019264951</v>
      </c>
      <c r="F796" s="304">
        <f t="shared" ca="1" si="358"/>
        <v>1.285269247161188</v>
      </c>
      <c r="G796" s="306">
        <f t="shared" ca="1" si="359"/>
        <v>4.7636835301420186</v>
      </c>
      <c r="H796" s="307">
        <f t="shared" ca="1" si="360"/>
        <v>-107.57291638170204</v>
      </c>
      <c r="I796" s="304">
        <f t="shared" ca="1" si="361"/>
        <v>107.67834053160369</v>
      </c>
      <c r="J796" s="306">
        <f t="shared" ca="1" si="362"/>
        <v>386.39683720709877</v>
      </c>
      <c r="K796" s="307">
        <f t="shared" ca="1" si="363"/>
        <v>-12.656880766023514</v>
      </c>
      <c r="L796" s="304">
        <f t="shared" ca="1" si="348"/>
        <v>386.60407710521434</v>
      </c>
      <c r="M796" s="306">
        <f t="shared" ca="1" si="364"/>
        <v>-1.5265419412938717</v>
      </c>
      <c r="N796" s="304">
        <f t="shared" ca="1" si="365"/>
        <v>-87.464410485846329</v>
      </c>
      <c r="P796" s="310">
        <f t="shared" ca="1" si="366"/>
        <v>23</v>
      </c>
      <c r="Q796" s="304">
        <f t="shared" ca="1" si="367"/>
        <v>0</v>
      </c>
      <c r="R796" s="306">
        <f t="shared" ca="1" si="368"/>
        <v>0</v>
      </c>
      <c r="S796" s="307">
        <f t="shared" ca="1" si="369"/>
        <v>5.083000000000002</v>
      </c>
      <c r="T796" s="304">
        <f t="shared" ca="1" si="349"/>
        <v>49.86423000000002</v>
      </c>
      <c r="U796" s="311">
        <f t="shared" ca="1" si="350"/>
        <v>0</v>
      </c>
      <c r="V796" s="306">
        <f t="shared" ca="1" si="351"/>
        <v>1.2265514497195436</v>
      </c>
      <c r="W796" s="304">
        <f t="shared" ca="1" si="352"/>
        <v>43.666251954719201</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1.2097780641444533</v>
      </c>
      <c r="AH796" s="304">
        <f t="shared" ca="1" si="376"/>
        <v>-8.5906171282335979</v>
      </c>
    </row>
    <row r="797" spans="1:34" x14ac:dyDescent="0.2">
      <c r="A797" s="347">
        <f t="shared" ca="1" si="354"/>
        <v>1E-4</v>
      </c>
      <c r="B797" s="304">
        <f t="shared" ca="1" si="355"/>
        <v>34.340600000001544</v>
      </c>
      <c r="D797" s="306">
        <f t="shared" ca="1" si="356"/>
        <v>-0.38004966553767322</v>
      </c>
      <c r="E797" s="307">
        <f t="shared" ca="1" si="357"/>
        <v>-1.2277651321520242</v>
      </c>
      <c r="F797" s="304">
        <f t="shared" ca="1" si="358"/>
        <v>1.2852412100471937</v>
      </c>
      <c r="G797" s="306">
        <f t="shared" ca="1" si="359"/>
        <v>4.7636455251754652</v>
      </c>
      <c r="H797" s="307">
        <f t="shared" ca="1" si="360"/>
        <v>-107.57303915821525</v>
      </c>
      <c r="I797" s="304">
        <f t="shared" ca="1" si="361"/>
        <v>107.67846150658188</v>
      </c>
      <c r="J797" s="306">
        <f t="shared" ca="1" si="362"/>
        <v>386.39683720709877</v>
      </c>
      <c r="K797" s="307">
        <f t="shared" ca="1" si="363"/>
        <v>-12.66763806380051</v>
      </c>
      <c r="L797" s="304">
        <f t="shared" ca="1" si="348"/>
        <v>386.60442943371021</v>
      </c>
      <c r="M797" s="306">
        <f t="shared" ca="1" si="364"/>
        <v>-1.5265423443399628</v>
      </c>
      <c r="N797" s="304">
        <f t="shared" ca="1" si="365"/>
        <v>-87.464433578686297</v>
      </c>
      <c r="P797" s="310">
        <f t="shared" ca="1" si="366"/>
        <v>23</v>
      </c>
      <c r="Q797" s="304">
        <f t="shared" ca="1" si="367"/>
        <v>0</v>
      </c>
      <c r="R797" s="306">
        <f t="shared" ca="1" si="368"/>
        <v>0</v>
      </c>
      <c r="S797" s="307">
        <f t="shared" ca="1" si="369"/>
        <v>5.083000000000002</v>
      </c>
      <c r="T797" s="304">
        <f t="shared" ca="1" si="349"/>
        <v>49.86423000000002</v>
      </c>
      <c r="U797" s="311">
        <f t="shared" ca="1" si="350"/>
        <v>0</v>
      </c>
      <c r="V797" s="306">
        <f t="shared" ca="1" si="351"/>
        <v>1.2265527691587006</v>
      </c>
      <c r="W797" s="304">
        <f t="shared" ca="1" si="352"/>
        <v>43.666397044751605</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1.2097496945243922</v>
      </c>
      <c r="AH797" s="304">
        <f t="shared" ca="1" si="376"/>
        <v>-8.590645672775759</v>
      </c>
    </row>
    <row r="798" spans="1:34" x14ac:dyDescent="0.2">
      <c r="A798" s="347">
        <f t="shared" ca="1" si="354"/>
        <v>1E-4</v>
      </c>
      <c r="B798" s="304">
        <f t="shared" ca="1" si="355"/>
        <v>34.340700000001547</v>
      </c>
      <c r="D798" s="306">
        <f t="shared" ca="1" si="356"/>
        <v>-0.38004746928249655</v>
      </c>
      <c r="E798" s="307">
        <f t="shared" ca="1" si="357"/>
        <v>-1.2277364627480889</v>
      </c>
      <c r="F798" s="304">
        <f t="shared" ca="1" si="358"/>
        <v>1.2852131733176484</v>
      </c>
      <c r="G798" s="306">
        <f t="shared" ca="1" si="359"/>
        <v>4.7636075204285371</v>
      </c>
      <c r="H798" s="307">
        <f t="shared" ca="1" si="360"/>
        <v>-107.57316193186152</v>
      </c>
      <c r="I798" s="304">
        <f t="shared" ca="1" si="361"/>
        <v>107.67858247872314</v>
      </c>
      <c r="J798" s="306">
        <f t="shared" ca="1" si="362"/>
        <v>386.39683720709877</v>
      </c>
      <c r="K798" s="307">
        <f t="shared" ca="1" si="363"/>
        <v>-12.678395373855015</v>
      </c>
      <c r="L798" s="304">
        <f t="shared" ca="1" si="348"/>
        <v>386.60478206161002</v>
      </c>
      <c r="M798" s="306">
        <f t="shared" ca="1" si="364"/>
        <v>-1.5265427473819329</v>
      </c>
      <c r="N798" s="304">
        <f t="shared" ca="1" si="365"/>
        <v>-87.464456671290151</v>
      </c>
      <c r="P798" s="310">
        <f t="shared" ca="1" si="366"/>
        <v>23</v>
      </c>
      <c r="Q798" s="304">
        <f t="shared" ca="1" si="367"/>
        <v>0</v>
      </c>
      <c r="R798" s="306">
        <f t="shared" ca="1" si="368"/>
        <v>0</v>
      </c>
      <c r="S798" s="307">
        <f t="shared" ca="1" si="369"/>
        <v>5.083000000000002</v>
      </c>
      <c r="T798" s="304">
        <f t="shared" ca="1" si="349"/>
        <v>49.86423000000002</v>
      </c>
      <c r="U798" s="311">
        <f t="shared" ca="1" si="350"/>
        <v>0</v>
      </c>
      <c r="V798" s="306">
        <f t="shared" ca="1" si="351"/>
        <v>1.2265540886007837</v>
      </c>
      <c r="W798" s="304">
        <f t="shared" ca="1" si="352"/>
        <v>43.666542132908603</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1.2097213252699088</v>
      </c>
      <c r="AH798" s="304">
        <f t="shared" ca="1" si="376"/>
        <v>-8.5906742169489654</v>
      </c>
    </row>
    <row r="799" spans="1:34" x14ac:dyDescent="0.2">
      <c r="A799" s="347">
        <f t="shared" ca="1" si="354"/>
        <v>1E-4</v>
      </c>
      <c r="B799" s="304">
        <f t="shared" ca="1" si="355"/>
        <v>34.340800000001551</v>
      </c>
      <c r="D799" s="306">
        <f t="shared" ca="1" si="356"/>
        <v>-0.38004527302331792</v>
      </c>
      <c r="E799" s="307">
        <f t="shared" ca="1" si="357"/>
        <v>-1.2277077937146927</v>
      </c>
      <c r="F799" s="304">
        <f t="shared" ca="1" si="358"/>
        <v>1.2851851369725558</v>
      </c>
      <c r="G799" s="306">
        <f t="shared" ca="1" si="359"/>
        <v>4.763569515901235</v>
      </c>
      <c r="H799" s="307">
        <f t="shared" ca="1" si="360"/>
        <v>-107.57328470264089</v>
      </c>
      <c r="I799" s="304">
        <f t="shared" ca="1" si="361"/>
        <v>107.67870344802753</v>
      </c>
      <c r="J799" s="306">
        <f t="shared" ca="1" si="362"/>
        <v>386.39683720709877</v>
      </c>
      <c r="K799" s="307">
        <f t="shared" ca="1" si="363"/>
        <v>-12.68915269618674</v>
      </c>
      <c r="L799" s="304">
        <f t="shared" ca="1" si="348"/>
        <v>386.6051349889139</v>
      </c>
      <c r="M799" s="306">
        <f t="shared" ca="1" si="364"/>
        <v>-1.5265431504197817</v>
      </c>
      <c r="N799" s="304">
        <f t="shared" ca="1" si="365"/>
        <v>-87.464479763657877</v>
      </c>
      <c r="P799" s="310">
        <f t="shared" ca="1" si="366"/>
        <v>23</v>
      </c>
      <c r="Q799" s="304">
        <f t="shared" ca="1" si="367"/>
        <v>0</v>
      </c>
      <c r="R799" s="306">
        <f t="shared" ca="1" si="368"/>
        <v>0</v>
      </c>
      <c r="S799" s="307">
        <f t="shared" ca="1" si="369"/>
        <v>5.083000000000002</v>
      </c>
      <c r="T799" s="304">
        <f t="shared" ca="1" si="349"/>
        <v>49.86423000000002</v>
      </c>
      <c r="U799" s="311">
        <f t="shared" ca="1" si="350"/>
        <v>0</v>
      </c>
      <c r="V799" s="306">
        <f t="shared" ca="1" si="351"/>
        <v>1.226555408045793</v>
      </c>
      <c r="W799" s="304">
        <f t="shared" ca="1" si="352"/>
        <v>43.666687219190237</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1.2096929563809997</v>
      </c>
      <c r="AH799" s="304">
        <f t="shared" ca="1" si="376"/>
        <v>-8.5907027607532136</v>
      </c>
    </row>
    <row r="800" spans="1:34" x14ac:dyDescent="0.2">
      <c r="A800" s="347">
        <f t="shared" ca="1" si="354"/>
        <v>1E-4</v>
      </c>
      <c r="B800" s="304">
        <f t="shared" ca="1" si="355"/>
        <v>34.340900000001554</v>
      </c>
      <c r="D800" s="306">
        <f t="shared" ca="1" si="356"/>
        <v>-0.38004307676013865</v>
      </c>
      <c r="E800" s="307">
        <f t="shared" ca="1" si="357"/>
        <v>-1.2276791250518269</v>
      </c>
      <c r="F800" s="304">
        <f t="shared" ca="1" si="358"/>
        <v>1.2851571010119081</v>
      </c>
      <c r="G800" s="306">
        <f t="shared" ca="1" si="359"/>
        <v>4.763531511593559</v>
      </c>
      <c r="H800" s="307">
        <f t="shared" ca="1" si="360"/>
        <v>-107.57340747055339</v>
      </c>
      <c r="I800" s="304">
        <f t="shared" ca="1" si="361"/>
        <v>107.67882441449505</v>
      </c>
      <c r="J800" s="306">
        <f t="shared" ca="1" si="362"/>
        <v>386.39683720709877</v>
      </c>
      <c r="K800" s="307">
        <f t="shared" ca="1" si="363"/>
        <v>-12.699910030795399</v>
      </c>
      <c r="L800" s="304">
        <f t="shared" ca="1" si="348"/>
        <v>386.60548821562202</v>
      </c>
      <c r="M800" s="306">
        <f t="shared" ca="1" si="364"/>
        <v>-1.5265435534535097</v>
      </c>
      <c r="N800" s="304">
        <f t="shared" ca="1" si="365"/>
        <v>-87.46450285578949</v>
      </c>
      <c r="P800" s="310">
        <f t="shared" ca="1" si="366"/>
        <v>23</v>
      </c>
      <c r="Q800" s="304">
        <f t="shared" ca="1" si="367"/>
        <v>0</v>
      </c>
      <c r="R800" s="306">
        <f t="shared" ca="1" si="368"/>
        <v>0</v>
      </c>
      <c r="S800" s="307">
        <f t="shared" ca="1" si="369"/>
        <v>5.083000000000002</v>
      </c>
      <c r="T800" s="304">
        <f t="shared" ca="1" si="349"/>
        <v>49.86423000000002</v>
      </c>
      <c r="U800" s="311">
        <f t="shared" ca="1" si="350"/>
        <v>0</v>
      </c>
      <c r="V800" s="306">
        <f t="shared" ca="1" si="351"/>
        <v>1.2265567274937281</v>
      </c>
      <c r="W800" s="304">
        <f t="shared" ca="1" si="352"/>
        <v>43.666832303596479</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1.2096645878576595</v>
      </c>
      <c r="AH800" s="304">
        <f t="shared" ca="1" si="376"/>
        <v>-8.5907313041885143</v>
      </c>
    </row>
    <row r="801" spans="1:34" x14ac:dyDescent="0.2">
      <c r="A801" s="347">
        <f t="shared" ca="1" si="354"/>
        <v>1E-4</v>
      </c>
      <c r="B801" s="304">
        <f t="shared" ca="1" si="355"/>
        <v>34.341000000001557</v>
      </c>
      <c r="D801" s="306">
        <f t="shared" ca="1" si="356"/>
        <v>-0.38004088049295737</v>
      </c>
      <c r="E801" s="307">
        <f t="shared" ca="1" si="357"/>
        <v>-1.2276504567594948</v>
      </c>
      <c r="F801" s="304">
        <f t="shared" ca="1" si="358"/>
        <v>1.2851290654357088</v>
      </c>
      <c r="G801" s="306">
        <f t="shared" ca="1" si="359"/>
        <v>4.76349350750551</v>
      </c>
      <c r="H801" s="307">
        <f t="shared" ca="1" si="360"/>
        <v>-107.57353023559907</v>
      </c>
      <c r="I801" s="304">
        <f t="shared" ca="1" si="361"/>
        <v>107.67894537812577</v>
      </c>
      <c r="J801" s="306">
        <f t="shared" ca="1" si="362"/>
        <v>386.39683720709877</v>
      </c>
      <c r="K801" s="307">
        <f t="shared" ca="1" si="363"/>
        <v>-12.710667377680707</v>
      </c>
      <c r="L801" s="304">
        <f t="shared" ca="1" si="348"/>
        <v>386.60584174173471</v>
      </c>
      <c r="M801" s="306">
        <f t="shared" ca="1" si="364"/>
        <v>-1.5265439564831167</v>
      </c>
      <c r="N801" s="304">
        <f t="shared" ca="1" si="365"/>
        <v>-87.46452594768499</v>
      </c>
      <c r="P801" s="310">
        <f t="shared" ca="1" si="366"/>
        <v>23</v>
      </c>
      <c r="Q801" s="304">
        <f t="shared" ca="1" si="367"/>
        <v>0</v>
      </c>
      <c r="R801" s="306">
        <f t="shared" ca="1" si="368"/>
        <v>0</v>
      </c>
      <c r="S801" s="307">
        <f t="shared" ca="1" si="369"/>
        <v>5.083000000000002</v>
      </c>
      <c r="T801" s="304">
        <f t="shared" ca="1" si="349"/>
        <v>49.86423000000002</v>
      </c>
      <c r="U801" s="311">
        <f t="shared" ca="1" si="350"/>
        <v>0</v>
      </c>
      <c r="V801" s="306">
        <f t="shared" ca="1" si="351"/>
        <v>1.2265580469445894</v>
      </c>
      <c r="W801" s="304">
        <f t="shared" ca="1" si="352"/>
        <v>43.666977386127385</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1.2096362196998918</v>
      </c>
      <c r="AH801" s="304">
        <f t="shared" ca="1" si="376"/>
        <v>-8.5907598472548621</v>
      </c>
    </row>
    <row r="802" spans="1:34" x14ac:dyDescent="0.2">
      <c r="A802" s="347">
        <f t="shared" ca="1" si="354"/>
        <v>1E-4</v>
      </c>
      <c r="B802" s="304">
        <f t="shared" ca="1" si="355"/>
        <v>34.34110000000156</v>
      </c>
      <c r="D802" s="306">
        <f t="shared" ca="1" si="356"/>
        <v>-0.38003868422177522</v>
      </c>
      <c r="E802" s="307">
        <f t="shared" ca="1" si="357"/>
        <v>-1.2276217888376877</v>
      </c>
      <c r="F802" s="304">
        <f t="shared" ca="1" si="358"/>
        <v>1.2851010302439503</v>
      </c>
      <c r="G802" s="306">
        <f t="shared" ca="1" si="359"/>
        <v>4.763455503637088</v>
      </c>
      <c r="H802" s="307">
        <f t="shared" ca="1" si="360"/>
        <v>-107.57365299777796</v>
      </c>
      <c r="I802" s="304">
        <f t="shared" ca="1" si="361"/>
        <v>107.67906633891971</v>
      </c>
      <c r="J802" s="306">
        <f t="shared" ca="1" si="362"/>
        <v>386.39683720709877</v>
      </c>
      <c r="K802" s="307">
        <f t="shared" ca="1" si="363"/>
        <v>-12.721424736842376</v>
      </c>
      <c r="L802" s="304">
        <f t="shared" ca="1" si="348"/>
        <v>386.60619556725203</v>
      </c>
      <c r="M802" s="306">
        <f t="shared" ca="1" si="364"/>
        <v>-1.5265443595086028</v>
      </c>
      <c r="N802" s="304">
        <f t="shared" ca="1" si="365"/>
        <v>-87.464549039344377</v>
      </c>
      <c r="P802" s="310">
        <f t="shared" ca="1" si="366"/>
        <v>23</v>
      </c>
      <c r="Q802" s="304">
        <f t="shared" ca="1" si="367"/>
        <v>0</v>
      </c>
      <c r="R802" s="306">
        <f t="shared" ca="1" si="368"/>
        <v>0</v>
      </c>
      <c r="S802" s="307">
        <f t="shared" ca="1" si="369"/>
        <v>5.083000000000002</v>
      </c>
      <c r="T802" s="304">
        <f t="shared" ca="1" si="349"/>
        <v>49.86423000000002</v>
      </c>
      <c r="U802" s="311">
        <f t="shared" ca="1" si="350"/>
        <v>0</v>
      </c>
      <c r="V802" s="306">
        <f t="shared" ca="1" si="351"/>
        <v>1.2265593663983771</v>
      </c>
      <c r="W802" s="304">
        <f t="shared" ca="1" si="352"/>
        <v>43.667122466782963</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1.2096078519076858</v>
      </c>
      <c r="AH802" s="304">
        <f t="shared" ca="1" si="376"/>
        <v>-8.5907883899522659</v>
      </c>
    </row>
    <row r="803" spans="1:34" x14ac:dyDescent="0.2">
      <c r="A803" s="347">
        <f t="shared" ca="1" si="354"/>
        <v>1E-4</v>
      </c>
      <c r="B803" s="304">
        <f t="shared" ca="1" si="355"/>
        <v>34.341200000001564</v>
      </c>
      <c r="D803" s="306">
        <f t="shared" ca="1" si="356"/>
        <v>-0.38003648794659334</v>
      </c>
      <c r="E803" s="307">
        <f t="shared" ca="1" si="357"/>
        <v>-1.227593121286402</v>
      </c>
      <c r="F803" s="304">
        <f t="shared" ca="1" si="358"/>
        <v>1.2850729954366296</v>
      </c>
      <c r="G803" s="306">
        <f t="shared" ca="1" si="359"/>
        <v>4.763417499988293</v>
      </c>
      <c r="H803" s="307">
        <f t="shared" ca="1" si="360"/>
        <v>-107.57377575709009</v>
      </c>
      <c r="I803" s="304">
        <f t="shared" ca="1" si="361"/>
        <v>107.67918729687692</v>
      </c>
      <c r="J803" s="306">
        <f t="shared" ca="1" si="362"/>
        <v>386.39683720709877</v>
      </c>
      <c r="K803" s="307">
        <f t="shared" ca="1" si="363"/>
        <v>-12.732182108280119</v>
      </c>
      <c r="L803" s="304">
        <f t="shared" ca="1" si="348"/>
        <v>386.60654969217427</v>
      </c>
      <c r="M803" s="306">
        <f t="shared" ca="1" si="364"/>
        <v>-1.526544762529968</v>
      </c>
      <c r="N803" s="304">
        <f t="shared" ca="1" si="365"/>
        <v>-87.464572130767664</v>
      </c>
      <c r="P803" s="310">
        <f t="shared" ca="1" si="366"/>
        <v>23</v>
      </c>
      <c r="Q803" s="304">
        <f t="shared" ca="1" si="367"/>
        <v>0</v>
      </c>
      <c r="R803" s="306">
        <f t="shared" ca="1" si="368"/>
        <v>0</v>
      </c>
      <c r="S803" s="307">
        <f t="shared" ca="1" si="369"/>
        <v>5.083000000000002</v>
      </c>
      <c r="T803" s="304">
        <f t="shared" ca="1" si="349"/>
        <v>49.86423000000002</v>
      </c>
      <c r="U803" s="311">
        <f t="shared" ca="1" si="350"/>
        <v>0</v>
      </c>
      <c r="V803" s="306">
        <f t="shared" ca="1" si="351"/>
        <v>1.2265606858550904</v>
      </c>
      <c r="W803" s="304">
        <f t="shared" ca="1" si="352"/>
        <v>43.667267545563206</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1.2095794844810417</v>
      </c>
      <c r="AH803" s="304">
        <f t="shared" ca="1" si="376"/>
        <v>-8.5908169322807293</v>
      </c>
    </row>
    <row r="804" spans="1:34" x14ac:dyDescent="0.2">
      <c r="A804" s="347">
        <f t="shared" ca="1" si="354"/>
        <v>1E-4</v>
      </c>
      <c r="B804" s="304">
        <f t="shared" ca="1" si="355"/>
        <v>34.341300000001567</v>
      </c>
      <c r="D804" s="306">
        <f t="shared" ca="1" si="356"/>
        <v>-0.38003429166741221</v>
      </c>
      <c r="E804" s="307">
        <f t="shared" ca="1" si="357"/>
        <v>-1.2275644541056394</v>
      </c>
      <c r="F804" s="304">
        <f t="shared" ca="1" si="358"/>
        <v>1.2850449610137493</v>
      </c>
      <c r="G804" s="306">
        <f t="shared" ca="1" si="359"/>
        <v>4.7633794965591258</v>
      </c>
      <c r="H804" s="307">
        <f t="shared" ca="1" si="360"/>
        <v>-107.5738985135355</v>
      </c>
      <c r="I804" s="304">
        <f t="shared" ca="1" si="361"/>
        <v>107.6793082519974</v>
      </c>
      <c r="J804" s="306">
        <f t="shared" ca="1" si="362"/>
        <v>386.39683720709877</v>
      </c>
      <c r="K804" s="307">
        <f t="shared" ca="1" si="363"/>
        <v>-12.742939491993651</v>
      </c>
      <c r="L804" s="304">
        <f t="shared" ca="1" si="348"/>
        <v>386.60690411650154</v>
      </c>
      <c r="M804" s="306">
        <f t="shared" ca="1" si="364"/>
        <v>-1.5265451655472124</v>
      </c>
      <c r="N804" s="304">
        <f t="shared" ca="1" si="365"/>
        <v>-87.464595221954838</v>
      </c>
      <c r="P804" s="310">
        <f t="shared" ca="1" si="366"/>
        <v>23</v>
      </c>
      <c r="Q804" s="304">
        <f t="shared" ca="1" si="367"/>
        <v>0</v>
      </c>
      <c r="R804" s="306">
        <f t="shared" ca="1" si="368"/>
        <v>0</v>
      </c>
      <c r="S804" s="307">
        <f t="shared" ca="1" si="369"/>
        <v>5.083000000000002</v>
      </c>
      <c r="T804" s="304">
        <f t="shared" ca="1" si="349"/>
        <v>49.86423000000002</v>
      </c>
      <c r="U804" s="311">
        <f t="shared" ca="1" si="350"/>
        <v>0</v>
      </c>
      <c r="V804" s="306">
        <f t="shared" ca="1" si="351"/>
        <v>1.2265620053147297</v>
      </c>
      <c r="W804" s="304">
        <f t="shared" ca="1" si="352"/>
        <v>43.667412622468127</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1.2095511174199576</v>
      </c>
      <c r="AH804" s="304">
        <f t="shared" ca="1" si="376"/>
        <v>-8.5908454742402505</v>
      </c>
    </row>
    <row r="805" spans="1:34" x14ac:dyDescent="0.2">
      <c r="A805" s="347">
        <f t="shared" ca="1" si="354"/>
        <v>1E-4</v>
      </c>
      <c r="B805" s="304">
        <f t="shared" ca="1" si="355"/>
        <v>34.34140000000157</v>
      </c>
      <c r="D805" s="306">
        <f t="shared" ca="1" si="356"/>
        <v>-0.38003209538423088</v>
      </c>
      <c r="E805" s="307">
        <f t="shared" ca="1" si="357"/>
        <v>-1.2275357872953983</v>
      </c>
      <c r="F805" s="304">
        <f t="shared" ca="1" si="358"/>
        <v>1.2850169269753073</v>
      </c>
      <c r="G805" s="306">
        <f t="shared" ca="1" si="359"/>
        <v>4.7633414933495875</v>
      </c>
      <c r="H805" s="307">
        <f t="shared" ca="1" si="360"/>
        <v>-107.57402126711423</v>
      </c>
      <c r="I805" s="304">
        <f t="shared" ca="1" si="361"/>
        <v>107.67942920428122</v>
      </c>
      <c r="J805" s="306">
        <f t="shared" ca="1" si="362"/>
        <v>386.39683720709877</v>
      </c>
      <c r="K805" s="307">
        <f t="shared" ca="1" si="363"/>
        <v>-12.753696887982683</v>
      </c>
      <c r="L805" s="304">
        <f t="shared" ca="1" si="348"/>
        <v>386.60725884023401</v>
      </c>
      <c r="M805" s="306">
        <f t="shared" ca="1" si="364"/>
        <v>-1.526545568560336</v>
      </c>
      <c r="N805" s="304">
        <f t="shared" ca="1" si="365"/>
        <v>-87.464618312905898</v>
      </c>
      <c r="P805" s="310">
        <f t="shared" ca="1" si="366"/>
        <v>23</v>
      </c>
      <c r="Q805" s="304">
        <f t="shared" ca="1" si="367"/>
        <v>0</v>
      </c>
      <c r="R805" s="306">
        <f t="shared" ca="1" si="368"/>
        <v>0</v>
      </c>
      <c r="S805" s="307">
        <f t="shared" ca="1" si="369"/>
        <v>5.083000000000002</v>
      </c>
      <c r="T805" s="304">
        <f t="shared" ca="1" si="349"/>
        <v>49.86423000000002</v>
      </c>
      <c r="U805" s="311">
        <f t="shared" ca="1" si="350"/>
        <v>0</v>
      </c>
      <c r="V805" s="306">
        <f t="shared" ca="1" si="351"/>
        <v>1.2265633247772953</v>
      </c>
      <c r="W805" s="304">
        <f t="shared" ca="1" si="352"/>
        <v>43.667557697497777</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1.209522750724437</v>
      </c>
      <c r="AH805" s="304">
        <f t="shared" ca="1" si="376"/>
        <v>-8.5908740158308312</v>
      </c>
    </row>
    <row r="806" spans="1:34" x14ac:dyDescent="0.2">
      <c r="A806" s="347">
        <f t="shared" ca="1" si="354"/>
        <v>1E-4</v>
      </c>
      <c r="B806" s="304">
        <f t="shared" ca="1" si="355"/>
        <v>34.341500000001574</v>
      </c>
      <c r="D806" s="306">
        <f t="shared" ca="1" si="356"/>
        <v>-0.38002989909705259</v>
      </c>
      <c r="E806" s="307">
        <f t="shared" ca="1" si="357"/>
        <v>-1.2275071208556714</v>
      </c>
      <c r="F806" s="304">
        <f t="shared" ca="1" si="358"/>
        <v>1.2849888933212987</v>
      </c>
      <c r="G806" s="306">
        <f t="shared" ca="1" si="359"/>
        <v>4.7633034903596778</v>
      </c>
      <c r="H806" s="307">
        <f t="shared" ca="1" si="360"/>
        <v>-107.57414401782631</v>
      </c>
      <c r="I806" s="304">
        <f t="shared" ca="1" si="361"/>
        <v>107.6795501537284</v>
      </c>
      <c r="J806" s="306">
        <f t="shared" ca="1" si="362"/>
        <v>386.39683720709877</v>
      </c>
      <c r="K806" s="307">
        <f t="shared" ca="1" si="363"/>
        <v>-12.76445429624693</v>
      </c>
      <c r="L806" s="304">
        <f t="shared" ca="1" si="348"/>
        <v>386.60761386337202</v>
      </c>
      <c r="M806" s="306">
        <f t="shared" ca="1" si="364"/>
        <v>-1.526545971569339</v>
      </c>
      <c r="N806" s="304">
        <f t="shared" ca="1" si="365"/>
        <v>-87.464641403620888</v>
      </c>
      <c r="P806" s="310">
        <f t="shared" ca="1" si="366"/>
        <v>23</v>
      </c>
      <c r="Q806" s="304">
        <f t="shared" ca="1" si="367"/>
        <v>0</v>
      </c>
      <c r="R806" s="306">
        <f t="shared" ca="1" si="368"/>
        <v>0</v>
      </c>
      <c r="S806" s="307">
        <f t="shared" ca="1" si="369"/>
        <v>5.083000000000002</v>
      </c>
      <c r="T806" s="304">
        <f t="shared" ca="1" si="349"/>
        <v>49.86423000000002</v>
      </c>
      <c r="U806" s="311">
        <f t="shared" ca="1" si="350"/>
        <v>0</v>
      </c>
      <c r="V806" s="306">
        <f t="shared" ca="1" si="351"/>
        <v>1.2265646442427867</v>
      </c>
      <c r="W806" s="304">
        <f t="shared" ca="1" si="352"/>
        <v>43.667702770652134</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1.2094943843944659</v>
      </c>
      <c r="AH806" s="304">
        <f t="shared" ca="1" si="376"/>
        <v>-8.5909025570524804</v>
      </c>
    </row>
    <row r="807" spans="1:34" x14ac:dyDescent="0.2">
      <c r="A807" s="347">
        <f t="shared" ca="1" si="354"/>
        <v>1E-4</v>
      </c>
      <c r="B807" s="304">
        <f t="shared" ca="1" si="355"/>
        <v>34.341600000001577</v>
      </c>
      <c r="D807" s="306">
        <f t="shared" ca="1" si="356"/>
        <v>-0.38002770280587417</v>
      </c>
      <c r="E807" s="307">
        <f t="shared" ca="1" si="357"/>
        <v>-1.2274784547864552</v>
      </c>
      <c r="F807" s="304">
        <f t="shared" ca="1" si="358"/>
        <v>1.2849608600517191</v>
      </c>
      <c r="G807" s="306">
        <f t="shared" ca="1" si="359"/>
        <v>4.7632654875893969</v>
      </c>
      <c r="H807" s="307">
        <f t="shared" ca="1" si="360"/>
        <v>-107.57426676567179</v>
      </c>
      <c r="I807" s="304">
        <f t="shared" ca="1" si="361"/>
        <v>107.67967110033898</v>
      </c>
      <c r="J807" s="306">
        <f t="shared" ca="1" si="362"/>
        <v>386.39683720709877</v>
      </c>
      <c r="K807" s="307">
        <f t="shared" ca="1" si="363"/>
        <v>-12.775211716786105</v>
      </c>
      <c r="L807" s="304">
        <f t="shared" ca="1" si="348"/>
        <v>386.60796918591564</v>
      </c>
      <c r="M807" s="306">
        <f t="shared" ca="1" si="364"/>
        <v>-1.5265463745742214</v>
      </c>
      <c r="N807" s="304">
        <f t="shared" ca="1" si="365"/>
        <v>-87.464664494099765</v>
      </c>
      <c r="P807" s="310">
        <f t="shared" ca="1" si="366"/>
        <v>23</v>
      </c>
      <c r="Q807" s="304">
        <f t="shared" ca="1" si="367"/>
        <v>0</v>
      </c>
      <c r="R807" s="306">
        <f t="shared" ca="1" si="368"/>
        <v>0</v>
      </c>
      <c r="S807" s="307">
        <f t="shared" ca="1" si="369"/>
        <v>5.083000000000002</v>
      </c>
      <c r="T807" s="304">
        <f t="shared" ca="1" si="349"/>
        <v>49.86423000000002</v>
      </c>
      <c r="U807" s="311">
        <f t="shared" ca="1" si="350"/>
        <v>0</v>
      </c>
      <c r="V807" s="306">
        <f t="shared" ca="1" si="351"/>
        <v>1.2265659637112041</v>
      </c>
      <c r="W807" s="304">
        <f t="shared" ca="1" si="352"/>
        <v>43.66784784193122</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1.2094660184300459</v>
      </c>
      <c r="AH807" s="304">
        <f t="shared" ca="1" si="376"/>
        <v>-8.590931097905198</v>
      </c>
    </row>
    <row r="808" spans="1:34" x14ac:dyDescent="0.2">
      <c r="A808" s="347">
        <f t="shared" ca="1" si="354"/>
        <v>1E-4</v>
      </c>
      <c r="B808" s="304">
        <f t="shared" ca="1" si="355"/>
        <v>34.34170000000158</v>
      </c>
      <c r="D808" s="306">
        <f t="shared" ca="1" si="356"/>
        <v>-0.38002550651069833</v>
      </c>
      <c r="E808" s="307">
        <f t="shared" ca="1" si="357"/>
        <v>-1.2274497890877516</v>
      </c>
      <c r="F808" s="304">
        <f t="shared" ca="1" si="358"/>
        <v>1.2849328271665716</v>
      </c>
      <c r="G808" s="306">
        <f t="shared" ca="1" si="359"/>
        <v>4.7632274850387457</v>
      </c>
      <c r="H808" s="307">
        <f t="shared" ca="1" si="360"/>
        <v>-107.5743895106507</v>
      </c>
      <c r="I808" s="304">
        <f t="shared" ca="1" si="361"/>
        <v>107.67979204411301</v>
      </c>
      <c r="J808" s="306">
        <f t="shared" ca="1" si="362"/>
        <v>386.39683720709877</v>
      </c>
      <c r="K808" s="307">
        <f t="shared" ca="1" si="363"/>
        <v>-12.785969149599921</v>
      </c>
      <c r="L808" s="304">
        <f t="shared" ca="1" si="348"/>
        <v>386.60832480786507</v>
      </c>
      <c r="M808" s="306">
        <f t="shared" ca="1" si="364"/>
        <v>-1.5265467775749832</v>
      </c>
      <c r="N808" s="304">
        <f t="shared" ca="1" si="365"/>
        <v>-87.464687584342556</v>
      </c>
      <c r="P808" s="310">
        <f t="shared" ca="1" si="366"/>
        <v>23</v>
      </c>
      <c r="Q808" s="304">
        <f t="shared" ca="1" si="367"/>
        <v>0</v>
      </c>
      <c r="R808" s="306">
        <f t="shared" ca="1" si="368"/>
        <v>0</v>
      </c>
      <c r="S808" s="307">
        <f t="shared" ca="1" si="369"/>
        <v>5.083000000000002</v>
      </c>
      <c r="T808" s="304">
        <f t="shared" ca="1" si="349"/>
        <v>49.86423000000002</v>
      </c>
      <c r="U808" s="311">
        <f t="shared" ca="1" si="350"/>
        <v>0</v>
      </c>
      <c r="V808" s="306">
        <f t="shared" ca="1" si="351"/>
        <v>1.2265672831825472</v>
      </c>
      <c r="W808" s="304">
        <f t="shared" ca="1" si="352"/>
        <v>43.66799291133507</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1.2094376528311788</v>
      </c>
      <c r="AH808" s="304">
        <f t="shared" ca="1" si="376"/>
        <v>-8.5909596383889841</v>
      </c>
    </row>
    <row r="809" spans="1:34" x14ac:dyDescent="0.2">
      <c r="A809" s="347">
        <f t="shared" ca="1" si="354"/>
        <v>1E-4</v>
      </c>
      <c r="B809" s="304">
        <f t="shared" ca="1" si="355"/>
        <v>34.341800000001584</v>
      </c>
      <c r="D809" s="306">
        <f t="shared" ca="1" si="356"/>
        <v>-0.38002331021152452</v>
      </c>
      <c r="E809" s="307">
        <f t="shared" ca="1" si="357"/>
        <v>-1.2274211237595534</v>
      </c>
      <c r="F809" s="304">
        <f t="shared" ca="1" si="358"/>
        <v>1.2849047946658498</v>
      </c>
      <c r="G809" s="306">
        <f t="shared" ca="1" si="359"/>
        <v>4.7631894827077241</v>
      </c>
      <c r="H809" s="307">
        <f t="shared" ca="1" si="360"/>
        <v>-107.57451225276309</v>
      </c>
      <c r="I809" s="304">
        <f t="shared" ca="1" si="361"/>
        <v>107.67991298505052</v>
      </c>
      <c r="J809" s="306">
        <f t="shared" ca="1" si="362"/>
        <v>386.39683720709877</v>
      </c>
      <c r="K809" s="307">
        <f t="shared" ca="1" si="363"/>
        <v>-12.796726594688092</v>
      </c>
      <c r="L809" s="304">
        <f t="shared" ca="1" si="348"/>
        <v>386.60868072922057</v>
      </c>
      <c r="M809" s="306">
        <f t="shared" ca="1" si="364"/>
        <v>-1.5265471805716244</v>
      </c>
      <c r="N809" s="304">
        <f t="shared" ca="1" si="365"/>
        <v>-87.464710674349263</v>
      </c>
      <c r="P809" s="310">
        <f t="shared" ca="1" si="366"/>
        <v>23</v>
      </c>
      <c r="Q809" s="304">
        <f t="shared" ca="1" si="367"/>
        <v>0</v>
      </c>
      <c r="R809" s="306">
        <f t="shared" ca="1" si="368"/>
        <v>0</v>
      </c>
      <c r="S809" s="307">
        <f t="shared" ca="1" si="369"/>
        <v>5.083000000000002</v>
      </c>
      <c r="T809" s="304">
        <f t="shared" ca="1" si="349"/>
        <v>49.86423000000002</v>
      </c>
      <c r="U809" s="311">
        <f t="shared" ca="1" si="350"/>
        <v>0</v>
      </c>
      <c r="V809" s="306">
        <f t="shared" ca="1" si="351"/>
        <v>1.2265686026568159</v>
      </c>
      <c r="W809" s="304">
        <f t="shared" ca="1" si="352"/>
        <v>43.668137978863676</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1.2094092875978557</v>
      </c>
      <c r="AH809" s="304">
        <f t="shared" ca="1" si="376"/>
        <v>-8.5909881785038475</v>
      </c>
    </row>
    <row r="810" spans="1:34" x14ac:dyDescent="0.2">
      <c r="A810" s="347">
        <f t="shared" ca="1" si="354"/>
        <v>1E-4</v>
      </c>
      <c r="B810" s="304">
        <f t="shared" ca="1" si="355"/>
        <v>34.341900000001587</v>
      </c>
      <c r="D810" s="306">
        <f t="shared" ca="1" si="356"/>
        <v>-0.38002111390835502</v>
      </c>
      <c r="E810" s="307">
        <f t="shared" ca="1" si="357"/>
        <v>-1.2273924588018623</v>
      </c>
      <c r="F810" s="304">
        <f t="shared" ca="1" si="358"/>
        <v>1.2848767625495561</v>
      </c>
      <c r="G810" s="306">
        <f t="shared" ca="1" si="359"/>
        <v>4.7631514805963331</v>
      </c>
      <c r="H810" s="307">
        <f t="shared" ca="1" si="360"/>
        <v>-107.57463499200897</v>
      </c>
      <c r="I810" s="304">
        <f t="shared" ca="1" si="361"/>
        <v>107.68003392315154</v>
      </c>
      <c r="J810" s="306">
        <f t="shared" ca="1" si="362"/>
        <v>386.39683720709877</v>
      </c>
      <c r="K810" s="307">
        <f t="shared" ca="1" si="363"/>
        <v>-12.807484052050331</v>
      </c>
      <c r="L810" s="304">
        <f t="shared" ca="1" si="348"/>
        <v>386.60903694998217</v>
      </c>
      <c r="M810" s="306">
        <f t="shared" ca="1" si="364"/>
        <v>-1.5265475835641453</v>
      </c>
      <c r="N810" s="304">
        <f t="shared" ca="1" si="365"/>
        <v>-87.464733764119885</v>
      </c>
      <c r="P810" s="310">
        <f t="shared" ca="1" si="366"/>
        <v>23</v>
      </c>
      <c r="Q810" s="304">
        <f t="shared" ca="1" si="367"/>
        <v>0</v>
      </c>
      <c r="R810" s="306">
        <f t="shared" ca="1" si="368"/>
        <v>0</v>
      </c>
      <c r="S810" s="307">
        <f t="shared" ca="1" si="369"/>
        <v>5.083000000000002</v>
      </c>
      <c r="T810" s="304">
        <f t="shared" ca="1" si="349"/>
        <v>49.86423000000002</v>
      </c>
      <c r="U810" s="311">
        <f t="shared" ca="1" si="350"/>
        <v>0</v>
      </c>
      <c r="V810" s="306">
        <f t="shared" ca="1" si="351"/>
        <v>1.2265699221340109</v>
      </c>
      <c r="W810" s="304">
        <f t="shared" ca="1" si="352"/>
        <v>43.668283044517061</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1.2093809227300767</v>
      </c>
      <c r="AH810" s="304">
        <f t="shared" ca="1" si="376"/>
        <v>-8.5910167182497847</v>
      </c>
    </row>
    <row r="811" spans="1:34" x14ac:dyDescent="0.2">
      <c r="A811" s="347">
        <f t="shared" ca="1" si="354"/>
        <v>1E-4</v>
      </c>
      <c r="B811" s="304">
        <f t="shared" ca="1" si="355"/>
        <v>34.34200000000159</v>
      </c>
      <c r="D811" s="306">
        <f t="shared" ca="1" si="356"/>
        <v>-0.3800189176011875</v>
      </c>
      <c r="E811" s="307">
        <f t="shared" ca="1" si="357"/>
        <v>-1.2273637942146696</v>
      </c>
      <c r="F811" s="304">
        <f t="shared" ca="1" si="358"/>
        <v>1.2848487308176819</v>
      </c>
      <c r="G811" s="306">
        <f t="shared" ca="1" si="359"/>
        <v>4.7631134787045726</v>
      </c>
      <c r="H811" s="307">
        <f t="shared" ca="1" si="360"/>
        <v>-107.57475772838839</v>
      </c>
      <c r="I811" s="304">
        <f t="shared" ca="1" si="361"/>
        <v>107.68015485841612</v>
      </c>
      <c r="J811" s="306">
        <f t="shared" ca="1" si="362"/>
        <v>386.39683720709877</v>
      </c>
      <c r="K811" s="307">
        <f t="shared" ca="1" si="363"/>
        <v>-12.818241521686351</v>
      </c>
      <c r="L811" s="304">
        <f t="shared" ca="1" si="348"/>
        <v>386.60939347015028</v>
      </c>
      <c r="M811" s="306">
        <f t="shared" ca="1" si="364"/>
        <v>-1.5265479865525458</v>
      </c>
      <c r="N811" s="304">
        <f t="shared" ca="1" si="365"/>
        <v>-87.464756853654421</v>
      </c>
      <c r="P811" s="310">
        <f t="shared" ca="1" si="366"/>
        <v>23</v>
      </c>
      <c r="Q811" s="304">
        <f t="shared" ca="1" si="367"/>
        <v>0</v>
      </c>
      <c r="R811" s="306">
        <f t="shared" ca="1" si="368"/>
        <v>0</v>
      </c>
      <c r="S811" s="307">
        <f t="shared" ca="1" si="369"/>
        <v>5.083000000000002</v>
      </c>
      <c r="T811" s="304">
        <f t="shared" ca="1" si="349"/>
        <v>49.86423000000002</v>
      </c>
      <c r="U811" s="311">
        <f t="shared" ca="1" si="350"/>
        <v>0</v>
      </c>
      <c r="V811" s="306">
        <f t="shared" ca="1" si="351"/>
        <v>1.2265712416141317</v>
      </c>
      <c r="W811" s="304">
        <f t="shared" ca="1" si="352"/>
        <v>43.668428108295238</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1.2093525582278364</v>
      </c>
      <c r="AH811" s="304">
        <f t="shared" ca="1" si="376"/>
        <v>-8.5910452576268046</v>
      </c>
    </row>
    <row r="812" spans="1:34" x14ac:dyDescent="0.2">
      <c r="A812" s="347">
        <f t="shared" ca="1" si="354"/>
        <v>1E-4</v>
      </c>
      <c r="B812" s="304">
        <f t="shared" ca="1" si="355"/>
        <v>34.342100000001594</v>
      </c>
      <c r="D812" s="306">
        <f t="shared" ca="1" si="356"/>
        <v>-0.3800167212900244</v>
      </c>
      <c r="E812" s="307">
        <f t="shared" ca="1" si="357"/>
        <v>-1.2273351299979769</v>
      </c>
      <c r="F812" s="304">
        <f t="shared" ca="1" si="358"/>
        <v>1.2848206994702298</v>
      </c>
      <c r="G812" s="306">
        <f t="shared" ca="1" si="359"/>
        <v>4.7630754770324435</v>
      </c>
      <c r="H812" s="307">
        <f t="shared" ca="1" si="360"/>
        <v>-107.57488046190139</v>
      </c>
      <c r="I812" s="304">
        <f t="shared" ca="1" si="361"/>
        <v>107.68027579084426</v>
      </c>
      <c r="J812" s="306">
        <f t="shared" ca="1" si="362"/>
        <v>386.39683720709877</v>
      </c>
      <c r="K812" s="307">
        <f t="shared" ca="1" si="363"/>
        <v>-12.828999003595866</v>
      </c>
      <c r="L812" s="304">
        <f t="shared" ca="1" si="348"/>
        <v>386.6097502897249</v>
      </c>
      <c r="M812" s="306">
        <f t="shared" ca="1" si="364"/>
        <v>-1.5265483895368259</v>
      </c>
      <c r="N812" s="304">
        <f t="shared" ca="1" si="365"/>
        <v>-87.464779942952887</v>
      </c>
      <c r="P812" s="310">
        <f t="shared" ca="1" si="366"/>
        <v>23</v>
      </c>
      <c r="Q812" s="304">
        <f t="shared" ca="1" si="367"/>
        <v>0</v>
      </c>
      <c r="R812" s="306">
        <f t="shared" ca="1" si="368"/>
        <v>0</v>
      </c>
      <c r="S812" s="307">
        <f t="shared" ca="1" si="369"/>
        <v>5.083000000000002</v>
      </c>
      <c r="T812" s="304">
        <f t="shared" ca="1" si="349"/>
        <v>49.86423000000002</v>
      </c>
      <c r="U812" s="311">
        <f t="shared" ca="1" si="350"/>
        <v>0</v>
      </c>
      <c r="V812" s="306">
        <f t="shared" ca="1" si="351"/>
        <v>1.226572561097178</v>
      </c>
      <c r="W812" s="304">
        <f t="shared" ca="1" si="352"/>
        <v>43.668573170198215</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1.2093241940911348</v>
      </c>
      <c r="AH812" s="304">
        <f t="shared" ca="1" si="376"/>
        <v>-8.5910737966349053</v>
      </c>
    </row>
    <row r="813" spans="1:34" x14ac:dyDescent="0.2">
      <c r="A813" s="347">
        <f t="shared" ca="1" si="354"/>
        <v>1E-4</v>
      </c>
      <c r="B813" s="304">
        <f t="shared" ca="1" si="355"/>
        <v>34.342200000001597</v>
      </c>
      <c r="D813" s="306">
        <f t="shared" ca="1" si="356"/>
        <v>-0.38001452497486476</v>
      </c>
      <c r="E813" s="307">
        <f t="shared" ca="1" si="357"/>
        <v>-1.227306466151779</v>
      </c>
      <c r="F813" s="304">
        <f t="shared" ca="1" si="358"/>
        <v>1.2847926685071953</v>
      </c>
      <c r="G813" s="306">
        <f t="shared" ca="1" si="359"/>
        <v>4.7630374755799458</v>
      </c>
      <c r="H813" s="307">
        <f t="shared" ca="1" si="360"/>
        <v>-107.575003192548</v>
      </c>
      <c r="I813" s="304">
        <f t="shared" ca="1" si="361"/>
        <v>107.68039672043604</v>
      </c>
      <c r="J813" s="306">
        <f t="shared" ca="1" si="362"/>
        <v>386.39683720709877</v>
      </c>
      <c r="K813" s="307">
        <f t="shared" ca="1" si="363"/>
        <v>-12.839756497778589</v>
      </c>
      <c r="L813" s="304">
        <f t="shared" ca="1" si="348"/>
        <v>386.61010740870631</v>
      </c>
      <c r="M813" s="306">
        <f t="shared" ca="1" si="364"/>
        <v>-1.5265487925169856</v>
      </c>
      <c r="N813" s="304">
        <f t="shared" ca="1" si="365"/>
        <v>-87.464803032015269</v>
      </c>
      <c r="P813" s="310">
        <f t="shared" ca="1" si="366"/>
        <v>23</v>
      </c>
      <c r="Q813" s="304">
        <f t="shared" ca="1" si="367"/>
        <v>0</v>
      </c>
      <c r="R813" s="306">
        <f t="shared" ca="1" si="368"/>
        <v>0</v>
      </c>
      <c r="S813" s="307">
        <f t="shared" ca="1" si="369"/>
        <v>5.083000000000002</v>
      </c>
      <c r="T813" s="304">
        <f t="shared" ca="1" si="349"/>
        <v>49.86423000000002</v>
      </c>
      <c r="U813" s="311">
        <f t="shared" ca="1" si="350"/>
        <v>0</v>
      </c>
      <c r="V813" s="306">
        <f t="shared" ca="1" si="351"/>
        <v>1.2265738805831501</v>
      </c>
      <c r="W813" s="304">
        <f t="shared" ca="1" si="352"/>
        <v>43.66871823022602</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1.2092958303199701</v>
      </c>
      <c r="AH813" s="304">
        <f t="shared" ca="1" si="376"/>
        <v>-8.5911023352740905</v>
      </c>
    </row>
    <row r="814" spans="1:34" x14ac:dyDescent="0.2">
      <c r="A814" s="347">
        <f t="shared" ca="1" si="354"/>
        <v>1E-4</v>
      </c>
      <c r="B814" s="304">
        <f t="shared" ca="1" si="355"/>
        <v>34.3423000000016</v>
      </c>
      <c r="D814" s="306">
        <f t="shared" ca="1" si="356"/>
        <v>-0.38001232865571155</v>
      </c>
      <c r="E814" s="307">
        <f t="shared" ca="1" si="357"/>
        <v>-1.2272778026760758</v>
      </c>
      <c r="F814" s="304">
        <f t="shared" ca="1" si="358"/>
        <v>1.2847646379285793</v>
      </c>
      <c r="G814" s="306">
        <f t="shared" ca="1" si="359"/>
        <v>4.7629994743470805</v>
      </c>
      <c r="H814" s="307">
        <f t="shared" ca="1" si="360"/>
        <v>-107.57512592032826</v>
      </c>
      <c r="I814" s="304">
        <f t="shared" ca="1" si="361"/>
        <v>107.68051764719146</v>
      </c>
      <c r="J814" s="306">
        <f t="shared" ca="1" si="362"/>
        <v>386.39683720709877</v>
      </c>
      <c r="K814" s="307">
        <f t="shared" ca="1" si="363"/>
        <v>-12.850514004234233</v>
      </c>
      <c r="L814" s="304">
        <f t="shared" ca="1" si="348"/>
        <v>386.61046482709469</v>
      </c>
      <c r="M814" s="306">
        <f t="shared" ca="1" si="364"/>
        <v>-1.5265491954930253</v>
      </c>
      <c r="N814" s="304">
        <f t="shared" ca="1" si="365"/>
        <v>-87.464826120841579</v>
      </c>
      <c r="P814" s="310">
        <f t="shared" ca="1" si="366"/>
        <v>23</v>
      </c>
      <c r="Q814" s="304">
        <f t="shared" ca="1" si="367"/>
        <v>0</v>
      </c>
      <c r="R814" s="306">
        <f t="shared" ca="1" si="368"/>
        <v>0</v>
      </c>
      <c r="S814" s="307">
        <f t="shared" ca="1" si="369"/>
        <v>5.083000000000002</v>
      </c>
      <c r="T814" s="304">
        <f t="shared" ca="1" si="349"/>
        <v>49.86423000000002</v>
      </c>
      <c r="U814" s="311">
        <f t="shared" ca="1" si="350"/>
        <v>0</v>
      </c>
      <c r="V814" s="306">
        <f t="shared" ca="1" si="351"/>
        <v>1.2265752000720478</v>
      </c>
      <c r="W814" s="304">
        <f t="shared" ca="1" si="352"/>
        <v>43.668863288378638</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1.2092674669143388</v>
      </c>
      <c r="AH814" s="304">
        <f t="shared" ca="1" si="376"/>
        <v>-8.5911308735443637</v>
      </c>
    </row>
    <row r="815" spans="1:34" x14ac:dyDescent="0.2">
      <c r="A815" s="347">
        <f t="shared" ca="1" si="354"/>
        <v>1E-4</v>
      </c>
      <c r="B815" s="304">
        <f t="shared" ca="1" si="355"/>
        <v>34.342400000001604</v>
      </c>
      <c r="D815" s="306">
        <f t="shared" ca="1" si="356"/>
        <v>-0.3800101323325617</v>
      </c>
      <c r="E815" s="307">
        <f t="shared" ca="1" si="357"/>
        <v>-1.2272491395708656</v>
      </c>
      <c r="F815" s="304">
        <f t="shared" ca="1" si="358"/>
        <v>1.2847366077343794</v>
      </c>
      <c r="G815" s="306">
        <f t="shared" ca="1" si="359"/>
        <v>4.7629614733338475</v>
      </c>
      <c r="H815" s="307">
        <f t="shared" ca="1" si="360"/>
        <v>-107.57524864524221</v>
      </c>
      <c r="I815" s="304">
        <f t="shared" ca="1" si="361"/>
        <v>107.68063857111058</v>
      </c>
      <c r="J815" s="306">
        <f t="shared" ca="1" si="362"/>
        <v>386.39683720709877</v>
      </c>
      <c r="K815" s="307">
        <f t="shared" ca="1" si="363"/>
        <v>-12.861271522962511</v>
      </c>
      <c r="L815" s="304">
        <f t="shared" ca="1" si="348"/>
        <v>386.61082254489014</v>
      </c>
      <c r="M815" s="306">
        <f t="shared" ca="1" si="364"/>
        <v>-1.5265495984649446</v>
      </c>
      <c r="N815" s="304">
        <f t="shared" ca="1" si="365"/>
        <v>-87.464849209431819</v>
      </c>
      <c r="P815" s="310">
        <f t="shared" ca="1" si="366"/>
        <v>23</v>
      </c>
      <c r="Q815" s="304">
        <f t="shared" ca="1" si="367"/>
        <v>0</v>
      </c>
      <c r="R815" s="306">
        <f t="shared" ca="1" si="368"/>
        <v>0</v>
      </c>
      <c r="S815" s="307">
        <f t="shared" ca="1" si="369"/>
        <v>5.083000000000002</v>
      </c>
      <c r="T815" s="304">
        <f t="shared" ca="1" si="349"/>
        <v>49.86423000000002</v>
      </c>
      <c r="U815" s="311">
        <f t="shared" ca="1" si="350"/>
        <v>0</v>
      </c>
      <c r="V815" s="306">
        <f t="shared" ca="1" si="351"/>
        <v>1.2265765195638714</v>
      </c>
      <c r="W815" s="304">
        <f t="shared" ca="1" si="352"/>
        <v>43.66900834465612</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1.2092391038742392</v>
      </c>
      <c r="AH815" s="304">
        <f t="shared" ca="1" si="376"/>
        <v>-8.5911594114457248</v>
      </c>
    </row>
    <row r="816" spans="1:34" x14ac:dyDescent="0.2">
      <c r="A816" s="347">
        <f t="shared" ca="1" si="354"/>
        <v>1E-4</v>
      </c>
      <c r="B816" s="304">
        <f t="shared" ca="1" si="355"/>
        <v>34.342500000001607</v>
      </c>
      <c r="D816" s="306">
        <f t="shared" ca="1" si="356"/>
        <v>-0.38000793600541838</v>
      </c>
      <c r="E816" s="307">
        <f t="shared" ca="1" si="357"/>
        <v>-1.2272204768361394</v>
      </c>
      <c r="F816" s="304">
        <f t="shared" ca="1" si="358"/>
        <v>1.2847085779245888</v>
      </c>
      <c r="G816" s="306">
        <f t="shared" ca="1" si="359"/>
        <v>4.7629234725402467</v>
      </c>
      <c r="H816" s="307">
        <f t="shared" ca="1" si="360"/>
        <v>-107.57537136728989</v>
      </c>
      <c r="I816" s="304">
        <f t="shared" ca="1" si="361"/>
        <v>107.68075949219343</v>
      </c>
      <c r="J816" s="306">
        <f t="shared" ca="1" si="362"/>
        <v>386.39683720709877</v>
      </c>
      <c r="K816" s="307">
        <f t="shared" ca="1" si="363"/>
        <v>-12.872029053963137</v>
      </c>
      <c r="L816" s="304">
        <f t="shared" ca="1" si="348"/>
        <v>386.61118056209295</v>
      </c>
      <c r="M816" s="306">
        <f t="shared" ca="1" si="364"/>
        <v>-1.526550001432744</v>
      </c>
      <c r="N816" s="304">
        <f t="shared" ca="1" si="365"/>
        <v>-87.464872297786002</v>
      </c>
      <c r="P816" s="310">
        <f t="shared" ca="1" si="366"/>
        <v>23</v>
      </c>
      <c r="Q816" s="304">
        <f t="shared" ca="1" si="367"/>
        <v>0</v>
      </c>
      <c r="R816" s="306">
        <f t="shared" ca="1" si="368"/>
        <v>0</v>
      </c>
      <c r="S816" s="307">
        <f t="shared" ca="1" si="369"/>
        <v>5.083000000000002</v>
      </c>
      <c r="T816" s="304">
        <f t="shared" ca="1" si="349"/>
        <v>49.86423000000002</v>
      </c>
      <c r="U816" s="311">
        <f t="shared" ca="1" si="350"/>
        <v>0</v>
      </c>
      <c r="V816" s="306">
        <f t="shared" ca="1" si="351"/>
        <v>1.2265778390586211</v>
      </c>
      <c r="W816" s="304">
        <f t="shared" ca="1" si="352"/>
        <v>43.66915339905848</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1.2092107411996622</v>
      </c>
      <c r="AH816" s="304">
        <f t="shared" ca="1" si="376"/>
        <v>-8.5911879489781828</v>
      </c>
    </row>
    <row r="817" spans="1:34" x14ac:dyDescent="0.2">
      <c r="A817" s="347">
        <f t="shared" ca="1" si="354"/>
        <v>1E-4</v>
      </c>
      <c r="B817" s="304">
        <f t="shared" ca="1" si="355"/>
        <v>34.34260000000161</v>
      </c>
      <c r="D817" s="306">
        <f t="shared" ca="1" si="356"/>
        <v>-0.38000573967428042</v>
      </c>
      <c r="E817" s="307">
        <f t="shared" ca="1" si="357"/>
        <v>-1.2271918144718974</v>
      </c>
      <c r="F817" s="304">
        <f t="shared" ca="1" si="358"/>
        <v>1.2846805484992077</v>
      </c>
      <c r="G817" s="306">
        <f t="shared" ca="1" si="359"/>
        <v>4.7628854719662792</v>
      </c>
      <c r="H817" s="307">
        <f t="shared" ca="1" si="360"/>
        <v>-107.57549408647134</v>
      </c>
      <c r="I817" s="304">
        <f t="shared" ca="1" si="361"/>
        <v>107.68088041044008</v>
      </c>
      <c r="J817" s="306">
        <f t="shared" ca="1" si="362"/>
        <v>386.39683720709877</v>
      </c>
      <c r="K817" s="307">
        <f t="shared" ca="1" si="363"/>
        <v>-12.882786597235825</v>
      </c>
      <c r="L817" s="304">
        <f t="shared" ca="1" si="348"/>
        <v>386.61153887870324</v>
      </c>
      <c r="M817" s="306">
        <f t="shared" ca="1" si="364"/>
        <v>-1.5265504043964233</v>
      </c>
      <c r="N817" s="304">
        <f t="shared" ca="1" si="365"/>
        <v>-87.464895385904128</v>
      </c>
      <c r="P817" s="310">
        <f t="shared" ca="1" si="366"/>
        <v>23</v>
      </c>
      <c r="Q817" s="304">
        <f t="shared" ca="1" si="367"/>
        <v>0</v>
      </c>
      <c r="R817" s="306">
        <f t="shared" ca="1" si="368"/>
        <v>0</v>
      </c>
      <c r="S817" s="307">
        <f t="shared" ca="1" si="369"/>
        <v>5.083000000000002</v>
      </c>
      <c r="T817" s="304">
        <f t="shared" ca="1" si="349"/>
        <v>49.86423000000002</v>
      </c>
      <c r="U817" s="311">
        <f t="shared" ca="1" si="350"/>
        <v>0</v>
      </c>
      <c r="V817" s="306">
        <f t="shared" ca="1" si="351"/>
        <v>1.2265791585562955</v>
      </c>
      <c r="W817" s="304">
        <f t="shared" ca="1" si="352"/>
        <v>43.669298451585718</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1.209182378890608</v>
      </c>
      <c r="AH817" s="304">
        <f t="shared" ca="1" si="376"/>
        <v>-8.5912164861417395</v>
      </c>
    </row>
    <row r="818" spans="1:34" x14ac:dyDescent="0.2">
      <c r="A818" s="347">
        <f t="shared" ca="1" si="354"/>
        <v>1E-4</v>
      </c>
      <c r="B818" s="304">
        <f t="shared" ca="1" si="355"/>
        <v>34.342700000001614</v>
      </c>
      <c r="D818" s="306">
        <f t="shared" ca="1" si="356"/>
        <v>-0.38000354333914882</v>
      </c>
      <c r="E818" s="307">
        <f t="shared" ca="1" si="357"/>
        <v>-1.2271631524781341</v>
      </c>
      <c r="F818" s="304">
        <f t="shared" ca="1" si="358"/>
        <v>1.284652519458231</v>
      </c>
      <c r="G818" s="306">
        <f t="shared" ca="1" si="359"/>
        <v>4.7628474716119449</v>
      </c>
      <c r="H818" s="307">
        <f t="shared" ca="1" si="360"/>
        <v>-107.57561680278658</v>
      </c>
      <c r="I818" s="304">
        <f t="shared" ca="1" si="361"/>
        <v>107.68100132585052</v>
      </c>
      <c r="J818" s="306">
        <f t="shared" ca="1" si="362"/>
        <v>386.39683720709877</v>
      </c>
      <c r="K818" s="307">
        <f t="shared" ca="1" si="363"/>
        <v>-12.893544152780288</v>
      </c>
      <c r="L818" s="304">
        <f t="shared" ca="1" si="348"/>
        <v>386.61189749472129</v>
      </c>
      <c r="M818" s="306">
        <f t="shared" ca="1" si="364"/>
        <v>-1.5265508073559826</v>
      </c>
      <c r="N818" s="304">
        <f t="shared" ca="1" si="365"/>
        <v>-87.464918473786184</v>
      </c>
      <c r="P818" s="310">
        <f t="shared" ca="1" si="366"/>
        <v>23</v>
      </c>
      <c r="Q818" s="304">
        <f t="shared" ca="1" si="367"/>
        <v>0</v>
      </c>
      <c r="R818" s="306">
        <f t="shared" ca="1" si="368"/>
        <v>0</v>
      </c>
      <c r="S818" s="307">
        <f t="shared" ca="1" si="369"/>
        <v>5.083000000000002</v>
      </c>
      <c r="T818" s="304">
        <f t="shared" ca="1" si="349"/>
        <v>49.86423000000002</v>
      </c>
      <c r="U818" s="311">
        <f t="shared" ca="1" si="350"/>
        <v>0</v>
      </c>
      <c r="V818" s="306">
        <f t="shared" ca="1" si="351"/>
        <v>1.2265804780568961</v>
      </c>
      <c r="W818" s="304">
        <f t="shared" ca="1" si="352"/>
        <v>43.669443502237847</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1.2091540169470747</v>
      </c>
      <c r="AH818" s="304">
        <f t="shared" ca="1" si="376"/>
        <v>-8.5912450229363966</v>
      </c>
    </row>
    <row r="819" spans="1:34" x14ac:dyDescent="0.2">
      <c r="A819" s="347">
        <f t="shared" ca="1" si="354"/>
        <v>1E-4</v>
      </c>
      <c r="B819" s="304">
        <f t="shared" ca="1" si="355"/>
        <v>34.342800000001617</v>
      </c>
      <c r="D819" s="306">
        <f t="shared" ca="1" si="356"/>
        <v>-0.38000134700002436</v>
      </c>
      <c r="E819" s="307">
        <f t="shared" ca="1" si="357"/>
        <v>-1.2271344908548514</v>
      </c>
      <c r="F819" s="304">
        <f t="shared" ca="1" si="358"/>
        <v>1.2846244908016615</v>
      </c>
      <c r="G819" s="306">
        <f t="shared" ca="1" si="359"/>
        <v>4.7628094714772446</v>
      </c>
      <c r="H819" s="307">
        <f t="shared" ca="1" si="360"/>
        <v>-107.57573951623567</v>
      </c>
      <c r="I819" s="304">
        <f t="shared" ca="1" si="361"/>
        <v>107.68112223842479</v>
      </c>
      <c r="J819" s="306">
        <f t="shared" ca="1" si="362"/>
        <v>386.39683720709877</v>
      </c>
      <c r="K819" s="307">
        <f t="shared" ca="1" si="363"/>
        <v>-12.904301720596239</v>
      </c>
      <c r="L819" s="304">
        <f t="shared" ca="1" si="348"/>
        <v>386.61225641014715</v>
      </c>
      <c r="M819" s="306">
        <f t="shared" ca="1" si="364"/>
        <v>-1.526551210311422</v>
      </c>
      <c r="N819" s="304">
        <f t="shared" ca="1" si="365"/>
        <v>-87.464941561432198</v>
      </c>
      <c r="P819" s="310">
        <f t="shared" ca="1" si="366"/>
        <v>23</v>
      </c>
      <c r="Q819" s="304">
        <f t="shared" ca="1" si="367"/>
        <v>0</v>
      </c>
      <c r="R819" s="306">
        <f t="shared" ca="1" si="368"/>
        <v>0</v>
      </c>
      <c r="S819" s="307">
        <f t="shared" ca="1" si="369"/>
        <v>5.083000000000002</v>
      </c>
      <c r="T819" s="304">
        <f t="shared" ca="1" si="349"/>
        <v>49.86423000000002</v>
      </c>
      <c r="U819" s="311">
        <f t="shared" ca="1" si="350"/>
        <v>0</v>
      </c>
      <c r="V819" s="306">
        <f t="shared" ca="1" si="351"/>
        <v>1.2265817975604221</v>
      </c>
      <c r="W819" s="304">
        <f t="shared" ca="1" si="352"/>
        <v>43.669588551014876</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1.2091256553690624</v>
      </c>
      <c r="AH819" s="304">
        <f t="shared" ca="1" si="376"/>
        <v>-8.5912735593621541</v>
      </c>
    </row>
    <row r="820" spans="1:34" x14ac:dyDescent="0.2">
      <c r="A820" s="347">
        <f t="shared" ca="1" si="354"/>
        <v>1E-4</v>
      </c>
      <c r="B820" s="304">
        <f t="shared" ca="1" si="355"/>
        <v>34.34290000000162</v>
      </c>
      <c r="D820" s="306">
        <f t="shared" ca="1" si="356"/>
        <v>-0.37999915065690604</v>
      </c>
      <c r="E820" s="307">
        <f t="shared" ca="1" si="357"/>
        <v>-1.2271058296020456</v>
      </c>
      <c r="F820" s="304">
        <f t="shared" ca="1" si="358"/>
        <v>1.2845964625294959</v>
      </c>
      <c r="G820" s="306">
        <f t="shared" ca="1" si="359"/>
        <v>4.7627714715621794</v>
      </c>
      <c r="H820" s="307">
        <f t="shared" ca="1" si="360"/>
        <v>-107.57586222681863</v>
      </c>
      <c r="I820" s="304">
        <f t="shared" ca="1" si="361"/>
        <v>107.68124314816295</v>
      </c>
      <c r="J820" s="306">
        <f t="shared" ca="1" si="362"/>
        <v>386.39683720709877</v>
      </c>
      <c r="K820" s="307">
        <f t="shared" ca="1" si="363"/>
        <v>-12.915059300683392</v>
      </c>
      <c r="L820" s="304">
        <f t="shared" ca="1" si="348"/>
        <v>386.61261562498106</v>
      </c>
      <c r="M820" s="306">
        <f t="shared" ca="1" si="364"/>
        <v>-1.5265516132627415</v>
      </c>
      <c r="N820" s="304">
        <f t="shared" ca="1" si="365"/>
        <v>-87.464964648842155</v>
      </c>
      <c r="P820" s="310">
        <f t="shared" ca="1" si="366"/>
        <v>23</v>
      </c>
      <c r="Q820" s="304">
        <f t="shared" ca="1" si="367"/>
        <v>0</v>
      </c>
      <c r="R820" s="306">
        <f t="shared" ca="1" si="368"/>
        <v>0</v>
      </c>
      <c r="S820" s="307">
        <f t="shared" ca="1" si="369"/>
        <v>5.083000000000002</v>
      </c>
      <c r="T820" s="304">
        <f t="shared" ca="1" si="349"/>
        <v>49.86423000000002</v>
      </c>
      <c r="U820" s="311">
        <f t="shared" ca="1" si="350"/>
        <v>0</v>
      </c>
      <c r="V820" s="306">
        <f t="shared" ca="1" si="351"/>
        <v>1.2265831170668735</v>
      </c>
      <c r="W820" s="304">
        <f t="shared" ca="1" si="352"/>
        <v>43.669733597916839</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1.2090972941565674</v>
      </c>
      <c r="AH820" s="304">
        <f t="shared" ca="1" si="376"/>
        <v>-8.5913020954190156</v>
      </c>
    </row>
    <row r="821" spans="1:34" x14ac:dyDescent="0.2">
      <c r="A821" s="347">
        <f t="shared" ca="1" si="354"/>
        <v>1E-4</v>
      </c>
      <c r="B821" s="304">
        <f t="shared" ca="1" si="355"/>
        <v>34.343000000001624</v>
      </c>
      <c r="D821" s="306">
        <f t="shared" ca="1" si="356"/>
        <v>-0.37999695430979691</v>
      </c>
      <c r="E821" s="307">
        <f t="shared" ca="1" si="357"/>
        <v>-1.2270771687197097</v>
      </c>
      <c r="F821" s="304">
        <f t="shared" ca="1" si="358"/>
        <v>1.2845684346417285</v>
      </c>
      <c r="G821" s="306">
        <f t="shared" ca="1" si="359"/>
        <v>4.7627334718667482</v>
      </c>
      <c r="H821" s="307">
        <f t="shared" ca="1" si="360"/>
        <v>-107.5759849345355</v>
      </c>
      <c r="I821" s="304">
        <f t="shared" ca="1" si="361"/>
        <v>107.68136405506502</v>
      </c>
      <c r="J821" s="306">
        <f t="shared" ca="1" si="362"/>
        <v>386.39683720709877</v>
      </c>
      <c r="K821" s="307">
        <f t="shared" ca="1" si="363"/>
        <v>-12.925816893041461</v>
      </c>
      <c r="L821" s="304">
        <f t="shared" ca="1" si="348"/>
        <v>386.61297513922318</v>
      </c>
      <c r="M821" s="306">
        <f t="shared" ca="1" si="364"/>
        <v>-1.5265520162099411</v>
      </c>
      <c r="N821" s="304">
        <f t="shared" ca="1" si="365"/>
        <v>-87.464987736016056</v>
      </c>
      <c r="P821" s="310">
        <f t="shared" ca="1" si="366"/>
        <v>23</v>
      </c>
      <c r="Q821" s="304">
        <f t="shared" ca="1" si="367"/>
        <v>0</v>
      </c>
      <c r="R821" s="306">
        <f t="shared" ca="1" si="368"/>
        <v>0</v>
      </c>
      <c r="S821" s="307">
        <f t="shared" ca="1" si="369"/>
        <v>5.083000000000002</v>
      </c>
      <c r="T821" s="304">
        <f t="shared" ca="1" si="349"/>
        <v>49.86423000000002</v>
      </c>
      <c r="U821" s="311">
        <f t="shared" ca="1" si="350"/>
        <v>0</v>
      </c>
      <c r="V821" s="306">
        <f t="shared" ca="1" si="351"/>
        <v>1.226584436576251</v>
      </c>
      <c r="W821" s="304">
        <f t="shared" ca="1" si="352"/>
        <v>43.66987864294375</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1.209068933309581</v>
      </c>
      <c r="AH821" s="304">
        <f t="shared" ca="1" si="376"/>
        <v>-8.5913306311069881</v>
      </c>
    </row>
    <row r="822" spans="1:34" x14ac:dyDescent="0.2">
      <c r="A822" s="347">
        <f t="shared" ca="1" si="354"/>
        <v>1E-4</v>
      </c>
      <c r="B822" s="304">
        <f t="shared" ca="1" si="355"/>
        <v>34.343100000001627</v>
      </c>
      <c r="D822" s="306">
        <f t="shared" ca="1" si="356"/>
        <v>-0.37999475795869592</v>
      </c>
      <c r="E822" s="307">
        <f t="shared" ca="1" si="357"/>
        <v>-1.2270485082078437</v>
      </c>
      <c r="F822" s="304">
        <f t="shared" ca="1" si="358"/>
        <v>1.2845404071383597</v>
      </c>
      <c r="G822" s="306">
        <f t="shared" ca="1" si="359"/>
        <v>4.762695472390952</v>
      </c>
      <c r="H822" s="307">
        <f t="shared" ca="1" si="360"/>
        <v>-107.57610763938632</v>
      </c>
      <c r="I822" s="304">
        <f t="shared" ca="1" si="361"/>
        <v>107.68148495913104</v>
      </c>
      <c r="J822" s="306">
        <f t="shared" ca="1" si="362"/>
        <v>386.39683720709877</v>
      </c>
      <c r="K822" s="307">
        <f t="shared" ca="1" si="363"/>
        <v>-12.936574497670156</v>
      </c>
      <c r="L822" s="304">
        <f t="shared" ca="1" si="348"/>
        <v>386.61333495287374</v>
      </c>
      <c r="M822" s="306">
        <f t="shared" ca="1" si="364"/>
        <v>-1.5265524191530209</v>
      </c>
      <c r="N822" s="304">
        <f t="shared" ca="1" si="365"/>
        <v>-87.465010822953914</v>
      </c>
      <c r="P822" s="310">
        <f t="shared" ca="1" si="366"/>
        <v>23</v>
      </c>
      <c r="Q822" s="304">
        <f t="shared" ca="1" si="367"/>
        <v>0</v>
      </c>
      <c r="R822" s="306">
        <f t="shared" ca="1" si="368"/>
        <v>0</v>
      </c>
      <c r="S822" s="307">
        <f t="shared" ca="1" si="369"/>
        <v>5.083000000000002</v>
      </c>
      <c r="T822" s="304">
        <f t="shared" ca="1" si="349"/>
        <v>49.86423000000002</v>
      </c>
      <c r="U822" s="311">
        <f t="shared" ca="1" si="350"/>
        <v>0</v>
      </c>
      <c r="V822" s="306">
        <f t="shared" ca="1" si="351"/>
        <v>1.2265857560885536</v>
      </c>
      <c r="W822" s="304">
        <f t="shared" ca="1" si="352"/>
        <v>43.670023686095597</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1.2090405728281031</v>
      </c>
      <c r="AH822" s="304">
        <f t="shared" ca="1" si="376"/>
        <v>-8.5913591664260736</v>
      </c>
    </row>
    <row r="823" spans="1:34" x14ac:dyDescent="0.2">
      <c r="A823" s="347">
        <f t="shared" ca="1" si="354"/>
        <v>1E-4</v>
      </c>
      <c r="B823" s="304">
        <f t="shared" ca="1" si="355"/>
        <v>34.34320000000163</v>
      </c>
      <c r="D823" s="306">
        <f t="shared" ca="1" si="356"/>
        <v>-0.3799925616036039</v>
      </c>
      <c r="E823" s="307">
        <f t="shared" ca="1" si="357"/>
        <v>-1.2270198480664458</v>
      </c>
      <c r="F823" s="304">
        <f t="shared" ca="1" si="358"/>
        <v>1.2845123800193878</v>
      </c>
      <c r="G823" s="306">
        <f t="shared" ca="1" si="359"/>
        <v>4.7626574731347917</v>
      </c>
      <c r="H823" s="307">
        <f t="shared" ca="1" si="360"/>
        <v>-107.57623034137113</v>
      </c>
      <c r="I823" s="304">
        <f t="shared" ca="1" si="361"/>
        <v>107.68160586036105</v>
      </c>
      <c r="J823" s="306">
        <f t="shared" ca="1" si="362"/>
        <v>386.39683720709877</v>
      </c>
      <c r="K823" s="307">
        <f t="shared" ca="1" si="363"/>
        <v>-12.947332114569194</v>
      </c>
      <c r="L823" s="304">
        <f t="shared" ca="1" si="348"/>
        <v>386.61369506593286</v>
      </c>
      <c r="M823" s="306">
        <f t="shared" ca="1" si="364"/>
        <v>-1.5265528220919811</v>
      </c>
      <c r="N823" s="304">
        <f t="shared" ca="1" si="365"/>
        <v>-87.46503390965573</v>
      </c>
      <c r="P823" s="310">
        <f t="shared" ca="1" si="366"/>
        <v>23</v>
      </c>
      <c r="Q823" s="304">
        <f t="shared" ca="1" si="367"/>
        <v>0</v>
      </c>
      <c r="R823" s="306">
        <f t="shared" ca="1" si="368"/>
        <v>0</v>
      </c>
      <c r="S823" s="307">
        <f t="shared" ca="1" si="369"/>
        <v>5.083000000000002</v>
      </c>
      <c r="T823" s="304">
        <f t="shared" ca="1" si="349"/>
        <v>49.86423000000002</v>
      </c>
      <c r="U823" s="311">
        <f t="shared" ca="1" si="350"/>
        <v>0</v>
      </c>
      <c r="V823" s="306">
        <f t="shared" ca="1" si="351"/>
        <v>1.2265870756037816</v>
      </c>
      <c r="W823" s="304">
        <f t="shared" ca="1" si="352"/>
        <v>43.670168727372399</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1.2090122127121354</v>
      </c>
      <c r="AH823" s="304">
        <f t="shared" ca="1" si="376"/>
        <v>-8.5913877013762701</v>
      </c>
    </row>
    <row r="824" spans="1:34" x14ac:dyDescent="0.2">
      <c r="A824" s="347">
        <f t="shared" ca="1" si="354"/>
        <v>1E-4</v>
      </c>
      <c r="B824" s="304">
        <f t="shared" ca="1" si="355"/>
        <v>34.343300000001634</v>
      </c>
      <c r="D824" s="306">
        <f t="shared" ca="1" si="356"/>
        <v>-0.37999036524451973</v>
      </c>
      <c r="E824" s="307">
        <f t="shared" ca="1" si="357"/>
        <v>-1.2269911882955125</v>
      </c>
      <c r="F824" s="304">
        <f t="shared" ca="1" si="358"/>
        <v>1.2844843532848103</v>
      </c>
      <c r="G824" s="306">
        <f t="shared" ca="1" si="359"/>
        <v>4.7626194740982672</v>
      </c>
      <c r="H824" s="307">
        <f t="shared" ca="1" si="360"/>
        <v>-107.57635304048996</v>
      </c>
      <c r="I824" s="304">
        <f t="shared" ca="1" si="361"/>
        <v>107.6817267587551</v>
      </c>
      <c r="J824" s="306">
        <f t="shared" ca="1" si="362"/>
        <v>386.39683720709877</v>
      </c>
      <c r="K824" s="307">
        <f t="shared" ca="1" si="363"/>
        <v>-12.958089743738288</v>
      </c>
      <c r="L824" s="304">
        <f t="shared" ca="1" si="348"/>
        <v>386.61405547840076</v>
      </c>
      <c r="M824" s="306">
        <f t="shared" ca="1" si="364"/>
        <v>-1.5265532250268217</v>
      </c>
      <c r="N824" s="304">
        <f t="shared" ca="1" si="365"/>
        <v>-87.465056996121518</v>
      </c>
      <c r="P824" s="310">
        <f t="shared" ca="1" si="366"/>
        <v>23</v>
      </c>
      <c r="Q824" s="304">
        <f t="shared" ca="1" si="367"/>
        <v>0</v>
      </c>
      <c r="R824" s="306">
        <f t="shared" ca="1" si="368"/>
        <v>0</v>
      </c>
      <c r="S824" s="307">
        <f t="shared" ca="1" si="369"/>
        <v>5.083000000000002</v>
      </c>
      <c r="T824" s="304">
        <f t="shared" ca="1" si="349"/>
        <v>49.86423000000002</v>
      </c>
      <c r="U824" s="311">
        <f t="shared" ca="1" si="350"/>
        <v>0</v>
      </c>
      <c r="V824" s="306">
        <f t="shared" ca="1" si="351"/>
        <v>1.2265883951219347</v>
      </c>
      <c r="W824" s="304">
        <f t="shared" ca="1" si="352"/>
        <v>43.670313766774214</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1.2089838529616745</v>
      </c>
      <c r="AH824" s="304">
        <f t="shared" ca="1" si="376"/>
        <v>-8.5914162359575812</v>
      </c>
    </row>
    <row r="825" spans="1:34" x14ac:dyDescent="0.2">
      <c r="A825" s="347">
        <f t="shared" ca="1" si="354"/>
        <v>1E-4</v>
      </c>
      <c r="B825" s="304">
        <f t="shared" ca="1" si="355"/>
        <v>34.343400000001637</v>
      </c>
      <c r="D825" s="306">
        <f t="shared" ca="1" si="356"/>
        <v>-0.37998816888144482</v>
      </c>
      <c r="E825" s="307">
        <f t="shared" ca="1" si="357"/>
        <v>-1.2269625288950383</v>
      </c>
      <c r="F825" s="304">
        <f t="shared" ca="1" si="358"/>
        <v>1.2844563269346223</v>
      </c>
      <c r="G825" s="306">
        <f t="shared" ca="1" si="359"/>
        <v>4.7625814752813795</v>
      </c>
      <c r="H825" s="307">
        <f t="shared" ca="1" si="360"/>
        <v>-107.57647573674285</v>
      </c>
      <c r="I825" s="304">
        <f t="shared" ca="1" si="361"/>
        <v>107.6818476543132</v>
      </c>
      <c r="J825" s="306">
        <f t="shared" ca="1" si="362"/>
        <v>386.39683720709877</v>
      </c>
      <c r="K825" s="307">
        <f t="shared" ca="1" si="363"/>
        <v>-12.968847385177149</v>
      </c>
      <c r="L825" s="304">
        <f t="shared" ca="1" si="348"/>
        <v>386.61441619027761</v>
      </c>
      <c r="M825" s="306">
        <f t="shared" ca="1" si="364"/>
        <v>-1.5265536279575427</v>
      </c>
      <c r="N825" s="304">
        <f t="shared" ca="1" si="365"/>
        <v>-87.465080082351264</v>
      </c>
      <c r="P825" s="310">
        <f t="shared" ca="1" si="366"/>
        <v>23</v>
      </c>
      <c r="Q825" s="304">
        <f t="shared" ca="1" si="367"/>
        <v>0</v>
      </c>
      <c r="R825" s="306">
        <f t="shared" ca="1" si="368"/>
        <v>0</v>
      </c>
      <c r="S825" s="307">
        <f t="shared" ca="1" si="369"/>
        <v>5.083000000000002</v>
      </c>
      <c r="T825" s="304">
        <f t="shared" ca="1" si="349"/>
        <v>49.86423000000002</v>
      </c>
      <c r="U825" s="311">
        <f t="shared" ca="1" si="350"/>
        <v>0</v>
      </c>
      <c r="V825" s="306">
        <f t="shared" ca="1" si="351"/>
        <v>1.226589714643014</v>
      </c>
      <c r="W825" s="304">
        <f t="shared" ca="1" si="352"/>
        <v>43.670458804301006</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1.2089554935767097</v>
      </c>
      <c r="AH825" s="304">
        <f t="shared" ca="1" si="376"/>
        <v>-8.5914447701700176</v>
      </c>
    </row>
    <row r="826" spans="1:34" x14ac:dyDescent="0.2">
      <c r="A826" s="347">
        <f t="shared" ca="1" si="354"/>
        <v>1E-4</v>
      </c>
      <c r="B826" s="304">
        <f t="shared" ca="1" si="355"/>
        <v>34.34350000000164</v>
      </c>
      <c r="D826" s="306">
        <f t="shared" ca="1" si="356"/>
        <v>-0.3799859725143796</v>
      </c>
      <c r="E826" s="307">
        <f t="shared" ca="1" si="357"/>
        <v>-1.2269338698650252</v>
      </c>
      <c r="F826" s="304">
        <f t="shared" ca="1" si="358"/>
        <v>1.2844283009688262</v>
      </c>
      <c r="G826" s="306">
        <f t="shared" ca="1" si="359"/>
        <v>4.7625434766841277</v>
      </c>
      <c r="H826" s="307">
        <f t="shared" ca="1" si="360"/>
        <v>-107.57659843012983</v>
      </c>
      <c r="I826" s="304">
        <f t="shared" ca="1" si="361"/>
        <v>107.6819685470354</v>
      </c>
      <c r="J826" s="306">
        <f t="shared" ca="1" si="362"/>
        <v>386.39683720709877</v>
      </c>
      <c r="K826" s="307">
        <f t="shared" ca="1" si="363"/>
        <v>-12.979605038885493</v>
      </c>
      <c r="L826" s="304">
        <f t="shared" ca="1" si="348"/>
        <v>386.61477720156358</v>
      </c>
      <c r="M826" s="306">
        <f t="shared" ca="1" si="364"/>
        <v>-1.5265540308841441</v>
      </c>
      <c r="N826" s="304">
        <f t="shared" ca="1" si="365"/>
        <v>-87.465103168344982</v>
      </c>
      <c r="P826" s="310">
        <f t="shared" ca="1" si="366"/>
        <v>23</v>
      </c>
      <c r="Q826" s="304">
        <f t="shared" ca="1" si="367"/>
        <v>0</v>
      </c>
      <c r="R826" s="306">
        <f t="shared" ca="1" si="368"/>
        <v>0</v>
      </c>
      <c r="S826" s="307">
        <f t="shared" ca="1" si="369"/>
        <v>5.083000000000002</v>
      </c>
      <c r="T826" s="304">
        <f t="shared" ca="1" si="349"/>
        <v>49.86423000000002</v>
      </c>
      <c r="U826" s="311">
        <f t="shared" ca="1" si="350"/>
        <v>0</v>
      </c>
      <c r="V826" s="306">
        <f t="shared" ca="1" si="351"/>
        <v>1.2265910341670183</v>
      </c>
      <c r="W826" s="304">
        <f t="shared" ca="1" si="352"/>
        <v>43.670603839952818</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1.2089271345572481</v>
      </c>
      <c r="AH826" s="304">
        <f t="shared" ca="1" si="376"/>
        <v>-8.5914733040135722</v>
      </c>
    </row>
    <row r="827" spans="1:34" x14ac:dyDescent="0.2">
      <c r="A827" s="347">
        <f t="shared" ca="1" si="354"/>
        <v>1E-4</v>
      </c>
      <c r="B827" s="304">
        <f t="shared" ca="1" si="355"/>
        <v>34.343600000001643</v>
      </c>
      <c r="D827" s="306">
        <f t="shared" ca="1" si="356"/>
        <v>-0.37998377614332535</v>
      </c>
      <c r="E827" s="307">
        <f t="shared" ca="1" si="357"/>
        <v>-1.2269052112054641</v>
      </c>
      <c r="F827" s="304">
        <f t="shared" ca="1" si="358"/>
        <v>1.2844002753874142</v>
      </c>
      <c r="G827" s="306">
        <f t="shared" ca="1" si="359"/>
        <v>4.7625054783065135</v>
      </c>
      <c r="H827" s="307">
        <f t="shared" ca="1" si="360"/>
        <v>-107.57672112065096</v>
      </c>
      <c r="I827" s="304">
        <f t="shared" ca="1" si="361"/>
        <v>107.68208943692173</v>
      </c>
      <c r="J827" s="306">
        <f t="shared" ca="1" si="362"/>
        <v>386.39683720709877</v>
      </c>
      <c r="K827" s="307">
        <f t="shared" ca="1" si="363"/>
        <v>-12.990362704863033</v>
      </c>
      <c r="L827" s="304">
        <f t="shared" ca="1" si="348"/>
        <v>386.61513851225885</v>
      </c>
      <c r="M827" s="306">
        <f t="shared" ca="1" si="364"/>
        <v>-1.5265544338066259</v>
      </c>
      <c r="N827" s="304">
        <f t="shared" ca="1" si="365"/>
        <v>-87.465126254102657</v>
      </c>
      <c r="P827" s="310">
        <f t="shared" ca="1" si="366"/>
        <v>23</v>
      </c>
      <c r="Q827" s="304">
        <f t="shared" ca="1" si="367"/>
        <v>0</v>
      </c>
      <c r="R827" s="306">
        <f t="shared" ca="1" si="368"/>
        <v>0</v>
      </c>
      <c r="S827" s="307">
        <f t="shared" ca="1" si="369"/>
        <v>5.083000000000002</v>
      </c>
      <c r="T827" s="304">
        <f t="shared" ca="1" si="349"/>
        <v>49.86423000000002</v>
      </c>
      <c r="U827" s="311">
        <f t="shared" ca="1" si="350"/>
        <v>0</v>
      </c>
      <c r="V827" s="306">
        <f t="shared" ca="1" si="351"/>
        <v>1.2265923536939478</v>
      </c>
      <c r="W827" s="304">
        <f t="shared" ca="1" si="352"/>
        <v>43.670748873729643</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1.2088987759032808</v>
      </c>
      <c r="AH827" s="304">
        <f t="shared" ca="1" si="376"/>
        <v>-8.5915018374882557</v>
      </c>
    </row>
    <row r="828" spans="1:34" x14ac:dyDescent="0.2">
      <c r="A828" s="347">
        <f t="shared" ca="1" si="354"/>
        <v>1E-4</v>
      </c>
      <c r="B828" s="304">
        <f t="shared" ca="1" si="355"/>
        <v>34.343700000001647</v>
      </c>
      <c r="D828" s="306">
        <f t="shared" ca="1" si="356"/>
        <v>-0.37998157976828267</v>
      </c>
      <c r="E828" s="307">
        <f t="shared" ca="1" si="357"/>
        <v>-1.2268765529163588</v>
      </c>
      <c r="F828" s="304">
        <f t="shared" ca="1" si="358"/>
        <v>1.2843722501903903</v>
      </c>
      <c r="G828" s="306">
        <f t="shared" ca="1" si="359"/>
        <v>4.7624674801485369</v>
      </c>
      <c r="H828" s="307">
        <f t="shared" ca="1" si="360"/>
        <v>-107.57684380830625</v>
      </c>
      <c r="I828" s="304">
        <f t="shared" ca="1" si="361"/>
        <v>107.68221032397223</v>
      </c>
      <c r="J828" s="306">
        <f t="shared" ca="1" si="362"/>
        <v>386.39683720709877</v>
      </c>
      <c r="K828" s="307">
        <f t="shared" ca="1" si="363"/>
        <v>-13.00112038310948</v>
      </c>
      <c r="L828" s="304">
        <f t="shared" ca="1" si="348"/>
        <v>386.61550012236353</v>
      </c>
      <c r="M828" s="306">
        <f t="shared" ca="1" si="364"/>
        <v>-1.5265548367249884</v>
      </c>
      <c r="N828" s="304">
        <f t="shared" ca="1" si="365"/>
        <v>-87.465149339624318</v>
      </c>
      <c r="P828" s="310">
        <f t="shared" ca="1" si="366"/>
        <v>23</v>
      </c>
      <c r="Q828" s="304">
        <f t="shared" ca="1" si="367"/>
        <v>0</v>
      </c>
      <c r="R828" s="306">
        <f t="shared" ca="1" si="368"/>
        <v>0</v>
      </c>
      <c r="S828" s="307">
        <f t="shared" ca="1" si="369"/>
        <v>5.083000000000002</v>
      </c>
      <c r="T828" s="304">
        <f t="shared" ca="1" si="349"/>
        <v>49.86423000000002</v>
      </c>
      <c r="U828" s="311">
        <f t="shared" ca="1" si="350"/>
        <v>0</v>
      </c>
      <c r="V828" s="306">
        <f t="shared" ca="1" si="351"/>
        <v>1.2265936732238027</v>
      </c>
      <c r="W828" s="304">
        <f t="shared" ca="1" si="352"/>
        <v>43.670893905631509</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1.2088704176148077</v>
      </c>
      <c r="AH828" s="304">
        <f t="shared" ca="1" si="376"/>
        <v>-8.5915303705940644</v>
      </c>
    </row>
    <row r="829" spans="1:34" x14ac:dyDescent="0.2">
      <c r="A829" s="347">
        <f t="shared" ca="1" si="354"/>
        <v>1E-4</v>
      </c>
      <c r="B829" s="304">
        <f t="shared" ca="1" si="355"/>
        <v>34.34380000000165</v>
      </c>
      <c r="D829" s="306">
        <f t="shared" ca="1" si="356"/>
        <v>-0.37997938338925075</v>
      </c>
      <c r="E829" s="307">
        <f t="shared" ca="1" si="357"/>
        <v>-1.2268478949977037</v>
      </c>
      <c r="F829" s="304">
        <f t="shared" ca="1" si="358"/>
        <v>1.2843442253777497</v>
      </c>
      <c r="G829" s="306">
        <f t="shared" ca="1" si="359"/>
        <v>4.762429482210198</v>
      </c>
      <c r="H829" s="307">
        <f t="shared" ca="1" si="360"/>
        <v>-107.57696649309575</v>
      </c>
      <c r="I829" s="304">
        <f t="shared" ca="1" si="361"/>
        <v>107.68233120818695</v>
      </c>
      <c r="J829" s="306">
        <f t="shared" ca="1" si="362"/>
        <v>386.39683720709877</v>
      </c>
      <c r="K829" s="307">
        <f t="shared" ca="1" si="363"/>
        <v>-13.011878073624551</v>
      </c>
      <c r="L829" s="304">
        <f t="shared" ca="1" si="348"/>
        <v>386.6158620318779</v>
      </c>
      <c r="M829" s="306">
        <f t="shared" ca="1" si="364"/>
        <v>-1.5265552396392315</v>
      </c>
      <c r="N829" s="304">
        <f t="shared" ca="1" si="365"/>
        <v>-87.465172424909952</v>
      </c>
      <c r="P829" s="310">
        <f t="shared" ca="1" si="366"/>
        <v>23</v>
      </c>
      <c r="Q829" s="304">
        <f t="shared" ca="1" si="367"/>
        <v>0</v>
      </c>
      <c r="R829" s="306">
        <f t="shared" ca="1" si="368"/>
        <v>0</v>
      </c>
      <c r="S829" s="307">
        <f t="shared" ca="1" si="369"/>
        <v>5.083000000000002</v>
      </c>
      <c r="T829" s="304">
        <f t="shared" ca="1" si="349"/>
        <v>49.86423000000002</v>
      </c>
      <c r="U829" s="311">
        <f t="shared" ca="1" si="350"/>
        <v>0</v>
      </c>
      <c r="V829" s="306">
        <f t="shared" ca="1" si="351"/>
        <v>1.2265949927565827</v>
      </c>
      <c r="W829" s="304">
        <f t="shared" ca="1" si="352"/>
        <v>43.67103893565843</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1.2088420596918255</v>
      </c>
      <c r="AH829" s="304">
        <f t="shared" ca="1" si="376"/>
        <v>-8.5915589033310038</v>
      </c>
    </row>
    <row r="830" spans="1:34" x14ac:dyDescent="0.2">
      <c r="A830" s="347">
        <f t="shared" ca="1" si="354"/>
        <v>1E-4</v>
      </c>
      <c r="B830" s="304">
        <f t="shared" ca="1" si="355"/>
        <v>34.343900000001653</v>
      </c>
      <c r="D830" s="306">
        <f t="shared" ca="1" si="356"/>
        <v>-0.37997718700623051</v>
      </c>
      <c r="E830" s="307">
        <f t="shared" ca="1" si="357"/>
        <v>-1.2268192374494955</v>
      </c>
      <c r="F830" s="304">
        <f t="shared" ca="1" si="358"/>
        <v>1.2843162009494895</v>
      </c>
      <c r="G830" s="306">
        <f t="shared" ca="1" si="359"/>
        <v>4.7623914844914976</v>
      </c>
      <c r="H830" s="307">
        <f t="shared" ca="1" si="360"/>
        <v>-107.57708917501949</v>
      </c>
      <c r="I830" s="304">
        <f t="shared" ca="1" si="361"/>
        <v>107.68245208956588</v>
      </c>
      <c r="J830" s="306">
        <f t="shared" ca="1" si="362"/>
        <v>386.39683720709877</v>
      </c>
      <c r="K830" s="307">
        <f t="shared" ca="1" si="363"/>
        <v>-13.022635776407958</v>
      </c>
      <c r="L830" s="304">
        <f t="shared" ca="1" si="348"/>
        <v>386.61622424080207</v>
      </c>
      <c r="M830" s="306">
        <f t="shared" ca="1" si="364"/>
        <v>-1.5265556425493554</v>
      </c>
      <c r="N830" s="304">
        <f t="shared" ca="1" si="365"/>
        <v>-87.465195509959571</v>
      </c>
      <c r="P830" s="310">
        <f t="shared" ca="1" si="366"/>
        <v>23</v>
      </c>
      <c r="Q830" s="304">
        <f t="shared" ca="1" si="367"/>
        <v>0</v>
      </c>
      <c r="R830" s="306">
        <f t="shared" ca="1" si="368"/>
        <v>0</v>
      </c>
      <c r="S830" s="307">
        <f t="shared" ca="1" si="369"/>
        <v>5.083000000000002</v>
      </c>
      <c r="T830" s="304">
        <f t="shared" ca="1" si="349"/>
        <v>49.86423000000002</v>
      </c>
      <c r="U830" s="311">
        <f t="shared" ca="1" si="350"/>
        <v>0</v>
      </c>
      <c r="V830" s="306">
        <f t="shared" ca="1" si="351"/>
        <v>1.2265963122922885</v>
      </c>
      <c r="W830" s="304">
        <f t="shared" ca="1" si="352"/>
        <v>43.671183963810414</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1.2088137021343321</v>
      </c>
      <c r="AH830" s="304">
        <f t="shared" ca="1" si="376"/>
        <v>-8.5915874356990773</v>
      </c>
    </row>
    <row r="831" spans="1:34" x14ac:dyDescent="0.2">
      <c r="A831" s="347">
        <f t="shared" ca="1" si="354"/>
        <v>1E-4</v>
      </c>
      <c r="B831" s="304">
        <f t="shared" ca="1" si="355"/>
        <v>34.344000000001657</v>
      </c>
      <c r="D831" s="306">
        <f t="shared" ca="1" si="356"/>
        <v>-0.37997499061922102</v>
      </c>
      <c r="E831" s="307">
        <f t="shared" ca="1" si="357"/>
        <v>-1.2267905802717287</v>
      </c>
      <c r="F831" s="304">
        <f t="shared" ca="1" si="358"/>
        <v>1.2842881769056047</v>
      </c>
      <c r="G831" s="306">
        <f t="shared" ca="1" si="359"/>
        <v>4.7623534869924358</v>
      </c>
      <c r="H831" s="307">
        <f t="shared" ca="1" si="360"/>
        <v>-107.57721185407752</v>
      </c>
      <c r="I831" s="304">
        <f t="shared" ca="1" si="361"/>
        <v>107.68257296810913</v>
      </c>
      <c r="J831" s="306">
        <f t="shared" ca="1" si="362"/>
        <v>386.39683720709877</v>
      </c>
      <c r="K831" s="307">
        <f t="shared" ca="1" si="363"/>
        <v>-13.033393491459412</v>
      </c>
      <c r="L831" s="304">
        <f t="shared" ca="1" si="348"/>
        <v>386.61658674913627</v>
      </c>
      <c r="M831" s="306">
        <f t="shared" ca="1" si="364"/>
        <v>-1.5265560454553599</v>
      </c>
      <c r="N831" s="304">
        <f t="shared" ca="1" si="365"/>
        <v>-87.465218594773177</v>
      </c>
      <c r="P831" s="310">
        <f t="shared" ca="1" si="366"/>
        <v>23</v>
      </c>
      <c r="Q831" s="304">
        <f t="shared" ca="1" si="367"/>
        <v>0</v>
      </c>
      <c r="R831" s="306">
        <f t="shared" ca="1" si="368"/>
        <v>0</v>
      </c>
      <c r="S831" s="307">
        <f t="shared" ca="1" si="369"/>
        <v>5.083000000000002</v>
      </c>
      <c r="T831" s="304">
        <f t="shared" ca="1" si="349"/>
        <v>49.86423000000002</v>
      </c>
      <c r="U831" s="311">
        <f t="shared" ca="1" si="350"/>
        <v>0</v>
      </c>
      <c r="V831" s="306">
        <f t="shared" ca="1" si="351"/>
        <v>1.2265976318309193</v>
      </c>
      <c r="W831" s="304">
        <f t="shared" ca="1" si="352"/>
        <v>43.671328990087503</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1.2087853449423225</v>
      </c>
      <c r="AH831" s="304">
        <f t="shared" ca="1" si="376"/>
        <v>-8.5916159676982886</v>
      </c>
    </row>
    <row r="832" spans="1:34" x14ac:dyDescent="0.2">
      <c r="A832" s="347">
        <f t="shared" ca="1" si="354"/>
        <v>1E-4</v>
      </c>
      <c r="B832" s="304">
        <f t="shared" ca="1" si="355"/>
        <v>34.34410000000166</v>
      </c>
      <c r="D832" s="306">
        <f t="shared" ca="1" si="356"/>
        <v>-0.37997279422822511</v>
      </c>
      <c r="E832" s="307">
        <f t="shared" ca="1" si="357"/>
        <v>-1.2267619234644034</v>
      </c>
      <c r="F832" s="304">
        <f t="shared" ca="1" si="358"/>
        <v>1.2842601532460967</v>
      </c>
      <c r="G832" s="306">
        <f t="shared" ca="1" si="359"/>
        <v>4.7623154897130133</v>
      </c>
      <c r="H832" s="307">
        <f t="shared" ca="1" si="360"/>
        <v>-107.57733453026987</v>
      </c>
      <c r="I832" s="304">
        <f t="shared" ca="1" si="361"/>
        <v>107.68269384381668</v>
      </c>
      <c r="J832" s="306">
        <f t="shared" ca="1" si="362"/>
        <v>386.39683720709877</v>
      </c>
      <c r="K832" s="307">
        <f t="shared" ca="1" si="363"/>
        <v>-13.04415121877863</v>
      </c>
      <c r="L832" s="304">
        <f t="shared" ca="1" si="348"/>
        <v>386.61694955688057</v>
      </c>
      <c r="M832" s="306">
        <f t="shared" ca="1" si="364"/>
        <v>-1.5265564483572454</v>
      </c>
      <c r="N832" s="304">
        <f t="shared" ca="1" si="365"/>
        <v>-87.465241679350768</v>
      </c>
      <c r="P832" s="310">
        <f t="shared" ca="1" si="366"/>
        <v>23</v>
      </c>
      <c r="Q832" s="304">
        <f t="shared" ca="1" si="367"/>
        <v>0</v>
      </c>
      <c r="R832" s="306">
        <f t="shared" ca="1" si="368"/>
        <v>0</v>
      </c>
      <c r="S832" s="307">
        <f t="shared" ca="1" si="369"/>
        <v>5.083000000000002</v>
      </c>
      <c r="T832" s="304">
        <f t="shared" ca="1" si="349"/>
        <v>49.86423000000002</v>
      </c>
      <c r="U832" s="311">
        <f t="shared" ca="1" si="350"/>
        <v>0</v>
      </c>
      <c r="V832" s="306">
        <f t="shared" ca="1" si="351"/>
        <v>1.2265989513724751</v>
      </c>
      <c r="W832" s="304">
        <f t="shared" ca="1" si="352"/>
        <v>43.671474014489668</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1.2087569881157929</v>
      </c>
      <c r="AH832" s="304">
        <f t="shared" ca="1" si="376"/>
        <v>-8.5916444993286412</v>
      </c>
    </row>
    <row r="833" spans="1:34" x14ac:dyDescent="0.2">
      <c r="A833" s="347">
        <f t="shared" ca="1" si="354"/>
        <v>1E-4</v>
      </c>
      <c r="B833" s="304">
        <f t="shared" ca="1" si="355"/>
        <v>34.344200000001663</v>
      </c>
      <c r="D833" s="306">
        <f t="shared" ca="1" si="356"/>
        <v>-0.37997059783324161</v>
      </c>
      <c r="E833" s="307">
        <f t="shared" ca="1" si="357"/>
        <v>-1.2267332670275195</v>
      </c>
      <c r="F833" s="304">
        <f t="shared" ca="1" si="358"/>
        <v>1.2842321299709654</v>
      </c>
      <c r="G833" s="306">
        <f t="shared" ca="1" si="359"/>
        <v>4.7622774926532303</v>
      </c>
      <c r="H833" s="307">
        <f t="shared" ca="1" si="360"/>
        <v>-107.57745720359657</v>
      </c>
      <c r="I833" s="304">
        <f t="shared" ca="1" si="361"/>
        <v>107.68281471668858</v>
      </c>
      <c r="J833" s="306">
        <f t="shared" ca="1" si="362"/>
        <v>386.39683720709877</v>
      </c>
      <c r="K833" s="307">
        <f t="shared" ca="1" si="363"/>
        <v>-13.054908958365324</v>
      </c>
      <c r="L833" s="304">
        <f t="shared" ca="1" si="348"/>
        <v>386.61731266403524</v>
      </c>
      <c r="M833" s="306">
        <f t="shared" ca="1" si="364"/>
        <v>-1.5265568512550116</v>
      </c>
      <c r="N833" s="304">
        <f t="shared" ca="1" si="365"/>
        <v>-87.46526476369236</v>
      </c>
      <c r="P833" s="310">
        <f t="shared" ca="1" si="366"/>
        <v>23</v>
      </c>
      <c r="Q833" s="304">
        <f t="shared" ca="1" si="367"/>
        <v>0</v>
      </c>
      <c r="R833" s="306">
        <f t="shared" ca="1" si="368"/>
        <v>0</v>
      </c>
      <c r="S833" s="307">
        <f t="shared" ca="1" si="369"/>
        <v>5.083000000000002</v>
      </c>
      <c r="T833" s="304">
        <f t="shared" ca="1" si="349"/>
        <v>49.86423000000002</v>
      </c>
      <c r="U833" s="311">
        <f t="shared" ca="1" si="350"/>
        <v>0</v>
      </c>
      <c r="V833" s="306">
        <f t="shared" ca="1" si="351"/>
        <v>1.2266002709169563</v>
      </c>
      <c r="W833" s="304">
        <f t="shared" ca="1" si="352"/>
        <v>43.67161903701696</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1.208728631654747</v>
      </c>
      <c r="AH833" s="304">
        <f t="shared" ca="1" si="376"/>
        <v>-8.5916730305901332</v>
      </c>
    </row>
    <row r="834" spans="1:34" x14ac:dyDescent="0.2">
      <c r="A834" s="347">
        <f t="shared" ca="1" si="354"/>
        <v>1E-4</v>
      </c>
      <c r="B834" s="304">
        <f t="shared" ca="1" si="355"/>
        <v>34.344300000001667</v>
      </c>
      <c r="D834" s="306">
        <f t="shared" ca="1" si="356"/>
        <v>-0.37996840143427185</v>
      </c>
      <c r="E834" s="307">
        <f t="shared" ca="1" si="357"/>
        <v>-1.2267046109610646</v>
      </c>
      <c r="F834" s="304">
        <f t="shared" ca="1" si="358"/>
        <v>1.2842041070801997</v>
      </c>
      <c r="G834" s="306">
        <f t="shared" ca="1" si="359"/>
        <v>4.7622394958130867</v>
      </c>
      <c r="H834" s="307">
        <f t="shared" ca="1" si="360"/>
        <v>-107.57757987405766</v>
      </c>
      <c r="I834" s="304">
        <f t="shared" ca="1" si="361"/>
        <v>107.68293558672487</v>
      </c>
      <c r="J834" s="306">
        <f t="shared" ca="1" si="362"/>
        <v>386.39683720709877</v>
      </c>
      <c r="K834" s="307">
        <f t="shared" ca="1" si="363"/>
        <v>-13.065666710219206</v>
      </c>
      <c r="L834" s="304">
        <f t="shared" ca="1" si="348"/>
        <v>386.6176760706004</v>
      </c>
      <c r="M834" s="306">
        <f t="shared" ca="1" si="364"/>
        <v>-1.5265572541486587</v>
      </c>
      <c r="N834" s="304">
        <f t="shared" ca="1" si="365"/>
        <v>-87.465287847797924</v>
      </c>
      <c r="P834" s="310">
        <f t="shared" ca="1" si="366"/>
        <v>23</v>
      </c>
      <c r="Q834" s="304">
        <f t="shared" ca="1" si="367"/>
        <v>0</v>
      </c>
      <c r="R834" s="306">
        <f t="shared" ca="1" si="368"/>
        <v>0</v>
      </c>
      <c r="S834" s="307">
        <f t="shared" ca="1" si="369"/>
        <v>5.083000000000002</v>
      </c>
      <c r="T834" s="304">
        <f t="shared" ca="1" si="349"/>
        <v>49.86423000000002</v>
      </c>
      <c r="U834" s="311">
        <f t="shared" ca="1" si="350"/>
        <v>0</v>
      </c>
      <c r="V834" s="306">
        <f t="shared" ca="1" si="351"/>
        <v>1.2266015904643626</v>
      </c>
      <c r="W834" s="304">
        <f t="shared" ca="1" si="352"/>
        <v>43.67176405766935</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1.2087002755591705</v>
      </c>
      <c r="AH834" s="304">
        <f t="shared" ca="1" si="376"/>
        <v>-8.5917015614827754</v>
      </c>
    </row>
    <row r="835" spans="1:34" x14ac:dyDescent="0.2">
      <c r="A835" s="347">
        <f t="shared" ca="1" si="354"/>
        <v>1E-4</v>
      </c>
      <c r="B835" s="304">
        <f t="shared" ca="1" si="355"/>
        <v>34.34440000000167</v>
      </c>
      <c r="D835" s="306">
        <f t="shared" ca="1" si="356"/>
        <v>-0.37996620503131612</v>
      </c>
      <c r="E835" s="307">
        <f t="shared" ca="1" si="357"/>
        <v>-1.226675955265053</v>
      </c>
      <c r="F835" s="304">
        <f t="shared" ca="1" si="358"/>
        <v>1.2841760845738137</v>
      </c>
      <c r="G835" s="306">
        <f t="shared" ca="1" si="359"/>
        <v>4.7622014991925834</v>
      </c>
      <c r="H835" s="307">
        <f t="shared" ca="1" si="360"/>
        <v>-107.57770254165318</v>
      </c>
      <c r="I835" s="304">
        <f t="shared" ca="1" si="361"/>
        <v>107.68305645392559</v>
      </c>
      <c r="J835" s="306">
        <f t="shared" ca="1" si="362"/>
        <v>386.39683720709877</v>
      </c>
      <c r="K835" s="307">
        <f t="shared" ca="1" si="363"/>
        <v>-13.076424474339992</v>
      </c>
      <c r="L835" s="304">
        <f t="shared" ca="1" si="348"/>
        <v>386.61803977657627</v>
      </c>
      <c r="M835" s="306">
        <f t="shared" ca="1" si="364"/>
        <v>-1.5265576570381869</v>
      </c>
      <c r="N835" s="304">
        <f t="shared" ca="1" si="365"/>
        <v>-87.465310931667503</v>
      </c>
      <c r="P835" s="310">
        <f t="shared" ca="1" si="366"/>
        <v>23</v>
      </c>
      <c r="Q835" s="304">
        <f t="shared" ca="1" si="367"/>
        <v>0</v>
      </c>
      <c r="R835" s="306">
        <f t="shared" ca="1" si="368"/>
        <v>0</v>
      </c>
      <c r="S835" s="307">
        <f t="shared" ca="1" si="369"/>
        <v>5.083000000000002</v>
      </c>
      <c r="T835" s="304">
        <f t="shared" ca="1" si="349"/>
        <v>49.86423000000002</v>
      </c>
      <c r="U835" s="311">
        <f t="shared" ca="1" si="350"/>
        <v>0</v>
      </c>
      <c r="V835" s="306">
        <f t="shared" ca="1" si="351"/>
        <v>1.2266029100146942</v>
      </c>
      <c r="W835" s="304">
        <f t="shared" ca="1" si="352"/>
        <v>43.671909076446909</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1.2086719198290794</v>
      </c>
      <c r="AH835" s="304">
        <f t="shared" ca="1" si="376"/>
        <v>-8.5917300920065571</v>
      </c>
    </row>
    <row r="836" spans="1:34" x14ac:dyDescent="0.2">
      <c r="A836" s="347">
        <f t="shared" ca="1" si="354"/>
        <v>1E-4</v>
      </c>
      <c r="B836" s="304">
        <f t="shared" ca="1" si="355"/>
        <v>34.344500000001673</v>
      </c>
      <c r="D836" s="306">
        <f t="shared" ca="1" si="356"/>
        <v>-0.37996400862437413</v>
      </c>
      <c r="E836" s="307">
        <f t="shared" ca="1" si="357"/>
        <v>-1.2266472999394615</v>
      </c>
      <c r="F836" s="304">
        <f t="shared" ca="1" si="358"/>
        <v>1.2841480624517856</v>
      </c>
      <c r="G836" s="306">
        <f t="shared" ca="1" si="359"/>
        <v>4.7621635027917213</v>
      </c>
      <c r="H836" s="307">
        <f t="shared" ca="1" si="360"/>
        <v>-107.57782520638318</v>
      </c>
      <c r="I836" s="304">
        <f t="shared" ca="1" si="361"/>
        <v>107.68317731829079</v>
      </c>
      <c r="J836" s="306">
        <f t="shared" ca="1" si="362"/>
        <v>386.39683720709877</v>
      </c>
      <c r="K836" s="307">
        <f t="shared" ca="1" si="363"/>
        <v>-13.087182250727395</v>
      </c>
      <c r="L836" s="304">
        <f t="shared" ref="L836:L899" ca="1" si="377">SQRT(pos_x^2+pos_z^2)</f>
        <v>386.61840378196297</v>
      </c>
      <c r="M836" s="306">
        <f t="shared" ca="1" si="364"/>
        <v>-1.5265580599235962</v>
      </c>
      <c r="N836" s="304">
        <f t="shared" ca="1" si="365"/>
        <v>-87.465334015301082</v>
      </c>
      <c r="P836" s="310">
        <f t="shared" ca="1" si="366"/>
        <v>23</v>
      </c>
      <c r="Q836" s="304">
        <f t="shared" ca="1" si="367"/>
        <v>0</v>
      </c>
      <c r="R836" s="306">
        <f t="shared" ca="1" si="368"/>
        <v>0</v>
      </c>
      <c r="S836" s="307">
        <f t="shared" ca="1" si="369"/>
        <v>5.083000000000002</v>
      </c>
      <c r="T836" s="304">
        <f t="shared" ref="T836:T899" ca="1" si="378">m*g</f>
        <v>49.86423000000002</v>
      </c>
      <c r="U836" s="311">
        <f t="shared" ref="U836:U899" ca="1" si="379">IF(pos_xz&lt;L_rampe,Poids*COS(Beta),0)</f>
        <v>0</v>
      </c>
      <c r="V836" s="306">
        <f t="shared" ref="V836:V899" ca="1" si="380">Rho_moyen*(20000-Alt_rampe-pos_z)/(20000+Alt_rampe+pos_z)</f>
        <v>1.2266042295679507</v>
      </c>
      <c r="W836" s="304">
        <f t="shared" ref="W836:W899" ca="1" si="381">1/2*Rho*Sref*Cx*vit_xz^2</f>
        <v>43.67205409334963</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1.2086435644644506</v>
      </c>
      <c r="AH836" s="304">
        <f t="shared" ca="1" si="376"/>
        <v>-8.5917586221614979</v>
      </c>
    </row>
    <row r="837" spans="1:34" x14ac:dyDescent="0.2">
      <c r="A837" s="347">
        <f t="shared" ref="A837:A900" ca="1" si="383">IF(B836+0.01&lt;=T_ini+ROUNDUP(Temps_fin_propu,0), 0.01, IF(K836&gt;0, 0.1, 0.0001))</f>
        <v>1E-4</v>
      </c>
      <c r="B837" s="304">
        <f t="shared" ref="B837:B900" ca="1" si="384">B836+pas</f>
        <v>34.344600000001677</v>
      </c>
      <c r="D837" s="306">
        <f t="shared" ref="D837:D900" ca="1" si="385">IF(AND(L836&lt;L_rampe,Poussee&lt;Poids*SIN(M836)),0,(-W836+Poussee)/m*COS(M836)-U836/m*SIN(M836))</f>
        <v>-0.37996181221344649</v>
      </c>
      <c r="E837" s="307">
        <f t="shared" ref="E837:E900" ca="1" si="386">IF(AND(L836&lt;L_rampe,Poussee&lt;Poids*SIN(M836)),0,(-W836+Poussee)/m*SIN(M836)+U836/m*COS(M836)-Poids/m)</f>
        <v>-1.2266186449842991</v>
      </c>
      <c r="F837" s="304">
        <f t="shared" ref="F837:F900" ca="1" si="387">SQRT(acc_x^2+acc_z^2)</f>
        <v>1.2841200407141242</v>
      </c>
      <c r="G837" s="306">
        <f t="shared" ref="G837:G900" ca="1" si="388">G836+acc_x*pas</f>
        <v>4.7621255066105004</v>
      </c>
      <c r="H837" s="307">
        <f t="shared" ref="H837:H900" ca="1" si="389">H836+acc_z*pas</f>
        <v>-107.57794786824768</v>
      </c>
      <c r="I837" s="304">
        <f t="shared" ref="I837:I900" ca="1" si="390">SQRT(vit_x^2+vit_z^2)</f>
        <v>107.68329817982047</v>
      </c>
      <c r="J837" s="306">
        <f t="shared" ref="J837:J900" ca="1" si="391">J836+0.5*(vit_x+G836)*pas*(K836&gt;=0)</f>
        <v>386.39683720709877</v>
      </c>
      <c r="K837" s="307">
        <f t="shared" ref="K837:K900" ca="1" si="392">K836+0.5*(vit_z+H836)*pas</f>
        <v>-13.097940039381125</v>
      </c>
      <c r="L837" s="304">
        <f t="shared" ca="1" si="377"/>
        <v>386.61876808676067</v>
      </c>
      <c r="M837" s="306">
        <f t="shared" ref="M837:M900" ca="1" si="393">IF(AND(L836&gt;L_rampe,G837&gt;0),ATAN2(G837,H837),$M$4)</f>
        <v>-1.5265584628048865</v>
      </c>
      <c r="N837" s="304">
        <f t="shared" ref="N837:N900" ca="1" si="394">DEGREES(Beta)</f>
        <v>-87.465357098698661</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5.083000000000002</v>
      </c>
      <c r="T837" s="304">
        <f t="shared" ca="1" si="378"/>
        <v>49.86423000000002</v>
      </c>
      <c r="U837" s="311">
        <f t="shared" ca="1" si="379"/>
        <v>0</v>
      </c>
      <c r="V837" s="306">
        <f t="shared" ca="1" si="380"/>
        <v>1.2266055491241321</v>
      </c>
      <c r="W837" s="304">
        <f t="shared" ca="1" si="381"/>
        <v>43.672199108377498</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1.2086152094652878</v>
      </c>
      <c r="AH837" s="304">
        <f t="shared" ref="AH837:AH900" ca="1" si="405">IF(AND(L836&lt;L_rampe,Poussee&lt;Poids*SIN(M836)), g*SIN(M836), (-W836+Poussee)/m)</f>
        <v>-8.5917871519475923</v>
      </c>
    </row>
    <row r="838" spans="1:34" x14ac:dyDescent="0.2">
      <c r="A838" s="347">
        <f t="shared" ca="1" si="383"/>
        <v>1E-4</v>
      </c>
      <c r="B838" s="304">
        <f t="shared" ca="1" si="384"/>
        <v>34.34470000000168</v>
      </c>
      <c r="D838" s="306">
        <f t="shared" ca="1" si="385"/>
        <v>-0.37995961579853399</v>
      </c>
      <c r="E838" s="307">
        <f t="shared" ca="1" si="386"/>
        <v>-1.2265899903995621</v>
      </c>
      <c r="F838" s="304">
        <f t="shared" ca="1" si="387"/>
        <v>1.2840920193608274</v>
      </c>
      <c r="G838" s="306">
        <f t="shared" ca="1" si="388"/>
        <v>4.7620875106489207</v>
      </c>
      <c r="H838" s="307">
        <f t="shared" ca="1" si="389"/>
        <v>-107.57807052724672</v>
      </c>
      <c r="I838" s="304">
        <f t="shared" ca="1" si="390"/>
        <v>107.68341903851469</v>
      </c>
      <c r="J838" s="306">
        <f t="shared" ca="1" si="391"/>
        <v>386.39683720709877</v>
      </c>
      <c r="K838" s="307">
        <f t="shared" ca="1" si="392"/>
        <v>-13.1086978403009</v>
      </c>
      <c r="L838" s="304">
        <f t="shared" ca="1" si="377"/>
        <v>386.61913269096948</v>
      </c>
      <c r="M838" s="306">
        <f t="shared" ca="1" si="393"/>
        <v>-1.5265588656820579</v>
      </c>
      <c r="N838" s="304">
        <f t="shared" ca="1" si="394"/>
        <v>-87.46538018186024</v>
      </c>
      <c r="P838" s="310">
        <f t="shared" ca="1" si="395"/>
        <v>23</v>
      </c>
      <c r="Q838" s="304">
        <f t="shared" ca="1" si="396"/>
        <v>0</v>
      </c>
      <c r="R838" s="306">
        <f t="shared" ca="1" si="397"/>
        <v>0</v>
      </c>
      <c r="S838" s="307">
        <f t="shared" ca="1" si="398"/>
        <v>5.083000000000002</v>
      </c>
      <c r="T838" s="304">
        <f t="shared" ca="1" si="378"/>
        <v>49.86423000000002</v>
      </c>
      <c r="U838" s="311">
        <f t="shared" ca="1" si="379"/>
        <v>0</v>
      </c>
      <c r="V838" s="306">
        <f t="shared" ca="1" si="380"/>
        <v>1.2266068686832388</v>
      </c>
      <c r="W838" s="304">
        <f t="shared" ca="1" si="381"/>
        <v>43.67234412153055</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1.2085868548315979</v>
      </c>
      <c r="AH838" s="304">
        <f t="shared" ca="1" si="405"/>
        <v>-8.5918156813648405</v>
      </c>
    </row>
    <row r="839" spans="1:34" x14ac:dyDescent="0.2">
      <c r="A839" s="347">
        <f t="shared" ca="1" si="383"/>
        <v>1E-4</v>
      </c>
      <c r="B839" s="304">
        <f t="shared" ca="1" si="384"/>
        <v>34.344800000001683</v>
      </c>
      <c r="D839" s="306">
        <f t="shared" ca="1" si="385"/>
        <v>-0.37995741937963756</v>
      </c>
      <c r="E839" s="307">
        <f t="shared" ca="1" si="386"/>
        <v>-1.2265613361852488</v>
      </c>
      <c r="F839" s="304">
        <f t="shared" ca="1" si="387"/>
        <v>1.2840639983918936</v>
      </c>
      <c r="G839" s="306">
        <f t="shared" ca="1" si="388"/>
        <v>4.762049514906983</v>
      </c>
      <c r="H839" s="307">
        <f t="shared" ca="1" si="389"/>
        <v>-107.57819318338034</v>
      </c>
      <c r="I839" s="304">
        <f t="shared" ca="1" si="390"/>
        <v>107.68353989437348</v>
      </c>
      <c r="J839" s="306">
        <f t="shared" ca="1" si="391"/>
        <v>386.39683720709877</v>
      </c>
      <c r="K839" s="307">
        <f t="shared" ca="1" si="392"/>
        <v>-13.119455653486432</v>
      </c>
      <c r="L839" s="304">
        <f t="shared" ca="1" si="377"/>
        <v>386.61949759458975</v>
      </c>
      <c r="M839" s="306">
        <f t="shared" ca="1" si="393"/>
        <v>-1.5265592685551106</v>
      </c>
      <c r="N839" s="304">
        <f t="shared" ca="1" si="394"/>
        <v>-87.465403264785834</v>
      </c>
      <c r="P839" s="310">
        <f t="shared" ca="1" si="395"/>
        <v>23</v>
      </c>
      <c r="Q839" s="304">
        <f t="shared" ca="1" si="396"/>
        <v>0</v>
      </c>
      <c r="R839" s="306">
        <f t="shared" ca="1" si="397"/>
        <v>0</v>
      </c>
      <c r="S839" s="307">
        <f t="shared" ca="1" si="398"/>
        <v>5.083000000000002</v>
      </c>
      <c r="T839" s="304">
        <f t="shared" ca="1" si="378"/>
        <v>49.86423000000002</v>
      </c>
      <c r="U839" s="311">
        <f t="shared" ca="1" si="379"/>
        <v>0</v>
      </c>
      <c r="V839" s="306">
        <f t="shared" ca="1" si="380"/>
        <v>1.2266081882452704</v>
      </c>
      <c r="W839" s="304">
        <f t="shared" ca="1" si="381"/>
        <v>43.672489132808813</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1.2085585005633686</v>
      </c>
      <c r="AH839" s="304">
        <f t="shared" ca="1" si="405"/>
        <v>-8.591844210413246</v>
      </c>
    </row>
    <row r="840" spans="1:34" x14ac:dyDescent="0.2">
      <c r="A840" s="347">
        <f t="shared" ca="1" si="383"/>
        <v>1E-4</v>
      </c>
      <c r="B840" s="304">
        <f t="shared" ca="1" si="384"/>
        <v>34.344900000001687</v>
      </c>
      <c r="D840" s="306">
        <f t="shared" ca="1" si="385"/>
        <v>-0.37995522295675666</v>
      </c>
      <c r="E840" s="307">
        <f t="shared" ca="1" si="386"/>
        <v>-1.2265326823413467</v>
      </c>
      <c r="F840" s="304">
        <f t="shared" ca="1" si="387"/>
        <v>1.2840359778073112</v>
      </c>
      <c r="G840" s="306">
        <f t="shared" ca="1" si="388"/>
        <v>4.7620115193846875</v>
      </c>
      <c r="H840" s="307">
        <f t="shared" ca="1" si="389"/>
        <v>-107.57831583664857</v>
      </c>
      <c r="I840" s="304">
        <f t="shared" ca="1" si="390"/>
        <v>107.68366074739689</v>
      </c>
      <c r="J840" s="306">
        <f t="shared" ca="1" si="391"/>
        <v>386.39683720709877</v>
      </c>
      <c r="K840" s="307">
        <f t="shared" ca="1" si="392"/>
        <v>-13.130213478937433</v>
      </c>
      <c r="L840" s="304">
        <f t="shared" ca="1" si="377"/>
        <v>386.61986279762147</v>
      </c>
      <c r="M840" s="306">
        <f t="shared" ca="1" si="393"/>
        <v>-1.5265596714240446</v>
      </c>
      <c r="N840" s="304">
        <f t="shared" ca="1" si="394"/>
        <v>-87.465426347475457</v>
      </c>
      <c r="P840" s="310">
        <f t="shared" ca="1" si="395"/>
        <v>23</v>
      </c>
      <c r="Q840" s="304">
        <f t="shared" ca="1" si="396"/>
        <v>0</v>
      </c>
      <c r="R840" s="306">
        <f t="shared" ca="1" si="397"/>
        <v>0</v>
      </c>
      <c r="S840" s="307">
        <f t="shared" ca="1" si="398"/>
        <v>5.083000000000002</v>
      </c>
      <c r="T840" s="304">
        <f t="shared" ca="1" si="378"/>
        <v>49.86423000000002</v>
      </c>
      <c r="U840" s="311">
        <f t="shared" ca="1" si="379"/>
        <v>0</v>
      </c>
      <c r="V840" s="306">
        <f t="shared" ca="1" si="380"/>
        <v>1.226609507810227</v>
      </c>
      <c r="W840" s="304">
        <f t="shared" ca="1" si="381"/>
        <v>43.672634142212296</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1.208530146660598</v>
      </c>
      <c r="AH840" s="304">
        <f t="shared" ca="1" si="405"/>
        <v>-8.5918727390928193</v>
      </c>
    </row>
    <row r="841" spans="1:34" x14ac:dyDescent="0.2">
      <c r="A841" s="347">
        <f t="shared" ca="1" si="383"/>
        <v>1E-4</v>
      </c>
      <c r="B841" s="304">
        <f t="shared" ca="1" si="384"/>
        <v>34.34500000000169</v>
      </c>
      <c r="D841" s="306">
        <f t="shared" ca="1" si="385"/>
        <v>-0.37995302652989177</v>
      </c>
      <c r="E841" s="307">
        <f t="shared" ca="1" si="386"/>
        <v>-1.226504028867863</v>
      </c>
      <c r="F841" s="304">
        <f t="shared" ca="1" si="387"/>
        <v>1.2840079576070875</v>
      </c>
      <c r="G841" s="306">
        <f t="shared" ca="1" si="388"/>
        <v>4.7619735240820349</v>
      </c>
      <c r="H841" s="307">
        <f t="shared" ca="1" si="389"/>
        <v>-107.57843848705146</v>
      </c>
      <c r="I841" s="304">
        <f t="shared" ca="1" si="390"/>
        <v>107.68378159758494</v>
      </c>
      <c r="J841" s="306">
        <f t="shared" ca="1" si="391"/>
        <v>386.39683720709877</v>
      </c>
      <c r="K841" s="307">
        <f t="shared" ca="1" si="392"/>
        <v>-13.140971316653618</v>
      </c>
      <c r="L841" s="304">
        <f t="shared" ca="1" si="377"/>
        <v>386.62022830006487</v>
      </c>
      <c r="M841" s="306">
        <f t="shared" ca="1" si="393"/>
        <v>-1.5265600742888596</v>
      </c>
      <c r="N841" s="304">
        <f t="shared" ca="1" si="394"/>
        <v>-87.46544942992908</v>
      </c>
      <c r="P841" s="310">
        <f t="shared" ca="1" si="395"/>
        <v>23</v>
      </c>
      <c r="Q841" s="304">
        <f t="shared" ca="1" si="396"/>
        <v>0</v>
      </c>
      <c r="R841" s="306">
        <f t="shared" ca="1" si="397"/>
        <v>0</v>
      </c>
      <c r="S841" s="307">
        <f t="shared" ca="1" si="398"/>
        <v>5.083000000000002</v>
      </c>
      <c r="T841" s="304">
        <f t="shared" ca="1" si="378"/>
        <v>49.86423000000002</v>
      </c>
      <c r="U841" s="311">
        <f t="shared" ca="1" si="379"/>
        <v>0</v>
      </c>
      <c r="V841" s="306">
        <f t="shared" ca="1" si="380"/>
        <v>1.2266108273781087</v>
      </c>
      <c r="W841" s="304">
        <f t="shared" ca="1" si="381"/>
        <v>43.672779149740997</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1.2085017931232844</v>
      </c>
      <c r="AH841" s="304">
        <f t="shared" ca="1" si="405"/>
        <v>-8.5919012674035571</v>
      </c>
    </row>
    <row r="842" spans="1:34" x14ac:dyDescent="0.2">
      <c r="A842" s="347">
        <f t="shared" ca="1" si="383"/>
        <v>1E-4</v>
      </c>
      <c r="B842" s="304">
        <f t="shared" ca="1" si="384"/>
        <v>34.345100000001693</v>
      </c>
      <c r="D842" s="306">
        <f t="shared" ca="1" si="385"/>
        <v>-0.37995083009904579</v>
      </c>
      <c r="E842" s="307">
        <f t="shared" ca="1" si="386"/>
        <v>-1.2264753757647942</v>
      </c>
      <c r="F842" s="304">
        <f t="shared" ca="1" si="387"/>
        <v>1.2839799377912207</v>
      </c>
      <c r="G842" s="306">
        <f t="shared" ca="1" si="388"/>
        <v>4.7619355289990253</v>
      </c>
      <c r="H842" s="307">
        <f t="shared" ca="1" si="389"/>
        <v>-107.57856113458904</v>
      </c>
      <c r="I842" s="304">
        <f t="shared" ca="1" si="390"/>
        <v>107.68390244493767</v>
      </c>
      <c r="J842" s="306">
        <f t="shared" ca="1" si="391"/>
        <v>386.39683720709877</v>
      </c>
      <c r="K842" s="307">
        <f t="shared" ca="1" si="392"/>
        <v>-13.1517291666347</v>
      </c>
      <c r="L842" s="304">
        <f t="shared" ca="1" si="377"/>
        <v>386.62059410192012</v>
      </c>
      <c r="M842" s="306">
        <f t="shared" ca="1" si="393"/>
        <v>-1.5265604771495564</v>
      </c>
      <c r="N842" s="304">
        <f t="shared" ca="1" si="394"/>
        <v>-87.465472512146732</v>
      </c>
      <c r="P842" s="310">
        <f t="shared" ca="1" si="395"/>
        <v>23</v>
      </c>
      <c r="Q842" s="304">
        <f t="shared" ca="1" si="396"/>
        <v>0</v>
      </c>
      <c r="R842" s="306">
        <f t="shared" ca="1" si="397"/>
        <v>0</v>
      </c>
      <c r="S842" s="307">
        <f t="shared" ca="1" si="398"/>
        <v>5.083000000000002</v>
      </c>
      <c r="T842" s="304">
        <f t="shared" ca="1" si="378"/>
        <v>49.86423000000002</v>
      </c>
      <c r="U842" s="311">
        <f t="shared" ca="1" si="379"/>
        <v>0</v>
      </c>
      <c r="V842" s="306">
        <f t="shared" ca="1" si="380"/>
        <v>1.2266121469489153</v>
      </c>
      <c r="W842" s="304">
        <f t="shared" ca="1" si="381"/>
        <v>43.672924155394952</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1.2084734399514261</v>
      </c>
      <c r="AH842" s="304">
        <f t="shared" ca="1" si="405"/>
        <v>-8.591929795345461</v>
      </c>
    </row>
    <row r="843" spans="1:34" x14ac:dyDescent="0.2">
      <c r="A843" s="347">
        <f t="shared" ca="1" si="383"/>
        <v>1E-4</v>
      </c>
      <c r="B843" s="304">
        <f t="shared" ca="1" si="384"/>
        <v>34.345200000001697</v>
      </c>
      <c r="D843" s="306">
        <f t="shared" ca="1" si="385"/>
        <v>-0.37994863366421427</v>
      </c>
      <c r="E843" s="307">
        <f t="shared" ca="1" si="386"/>
        <v>-1.2264467230321312</v>
      </c>
      <c r="F843" s="304">
        <f t="shared" ca="1" si="387"/>
        <v>1.283951918359701</v>
      </c>
      <c r="G843" s="306">
        <f t="shared" ca="1" si="388"/>
        <v>4.7618975341356586</v>
      </c>
      <c r="H843" s="307">
        <f t="shared" ca="1" si="389"/>
        <v>-107.57868377926134</v>
      </c>
      <c r="I843" s="304">
        <f t="shared" ca="1" si="390"/>
        <v>107.68402328945513</v>
      </c>
      <c r="J843" s="306">
        <f t="shared" ca="1" si="391"/>
        <v>386.39683720709877</v>
      </c>
      <c r="K843" s="307">
        <f t="shared" ca="1" si="392"/>
        <v>-13.162487028880392</v>
      </c>
      <c r="L843" s="304">
        <f t="shared" ca="1" si="377"/>
        <v>386.62096020318739</v>
      </c>
      <c r="M843" s="306">
        <f t="shared" ca="1" si="393"/>
        <v>-1.5265608800061345</v>
      </c>
      <c r="N843" s="304">
        <f t="shared" ca="1" si="394"/>
        <v>-87.465495594128413</v>
      </c>
      <c r="P843" s="310">
        <f t="shared" ca="1" si="395"/>
        <v>23</v>
      </c>
      <c r="Q843" s="304">
        <f t="shared" ca="1" si="396"/>
        <v>0</v>
      </c>
      <c r="R843" s="306">
        <f t="shared" ca="1" si="397"/>
        <v>0</v>
      </c>
      <c r="S843" s="307">
        <f t="shared" ca="1" si="398"/>
        <v>5.083000000000002</v>
      </c>
      <c r="T843" s="304">
        <f t="shared" ca="1" si="378"/>
        <v>49.86423000000002</v>
      </c>
      <c r="U843" s="311">
        <f t="shared" ca="1" si="379"/>
        <v>0</v>
      </c>
      <c r="V843" s="306">
        <f t="shared" ca="1" si="380"/>
        <v>1.2266134665226467</v>
      </c>
      <c r="W843" s="304">
        <f t="shared" ca="1" si="381"/>
        <v>43.673069159174155</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1.2084450871450159</v>
      </c>
      <c r="AH843" s="304">
        <f t="shared" ca="1" si="405"/>
        <v>-8.5919583229185399</v>
      </c>
    </row>
    <row r="844" spans="1:34" x14ac:dyDescent="0.2">
      <c r="A844" s="347">
        <f t="shared" ca="1" si="383"/>
        <v>1E-4</v>
      </c>
      <c r="B844" s="304">
        <f t="shared" ca="1" si="384"/>
        <v>34.3453000000017</v>
      </c>
      <c r="D844" s="306">
        <f t="shared" ca="1" si="385"/>
        <v>-0.37994643722540139</v>
      </c>
      <c r="E844" s="307">
        <f t="shared" ca="1" si="386"/>
        <v>-1.2264180706698777</v>
      </c>
      <c r="F844" s="304">
        <f t="shared" ca="1" si="387"/>
        <v>1.2839238993125337</v>
      </c>
      <c r="G844" s="306">
        <f t="shared" ca="1" si="388"/>
        <v>4.7618595394919359</v>
      </c>
      <c r="H844" s="307">
        <f t="shared" ca="1" si="389"/>
        <v>-107.57880642106841</v>
      </c>
      <c r="I844" s="304">
        <f t="shared" ca="1" si="390"/>
        <v>107.68414413113733</v>
      </c>
      <c r="J844" s="306">
        <f t="shared" ca="1" si="391"/>
        <v>386.39683720709877</v>
      </c>
      <c r="K844" s="307">
        <f t="shared" ca="1" si="392"/>
        <v>-13.173244903390408</v>
      </c>
      <c r="L844" s="304">
        <f t="shared" ca="1" si="377"/>
        <v>386.62132660386686</v>
      </c>
      <c r="M844" s="306">
        <f t="shared" ca="1" si="393"/>
        <v>-1.5265612828585939</v>
      </c>
      <c r="N844" s="304">
        <f t="shared" ca="1" si="394"/>
        <v>-87.465518675874094</v>
      </c>
      <c r="P844" s="310">
        <f t="shared" ca="1" si="395"/>
        <v>23</v>
      </c>
      <c r="Q844" s="304">
        <f t="shared" ca="1" si="396"/>
        <v>0</v>
      </c>
      <c r="R844" s="306">
        <f t="shared" ca="1" si="397"/>
        <v>0</v>
      </c>
      <c r="S844" s="307">
        <f t="shared" ca="1" si="398"/>
        <v>5.083000000000002</v>
      </c>
      <c r="T844" s="304">
        <f t="shared" ca="1" si="378"/>
        <v>49.86423000000002</v>
      </c>
      <c r="U844" s="311">
        <f t="shared" ca="1" si="379"/>
        <v>0</v>
      </c>
      <c r="V844" s="306">
        <f t="shared" ca="1" si="380"/>
        <v>1.2266147860993031</v>
      </c>
      <c r="W844" s="304">
        <f t="shared" ca="1" si="381"/>
        <v>43.673214161078626</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1.2084167347040591</v>
      </c>
      <c r="AH844" s="304">
        <f t="shared" ca="1" si="405"/>
        <v>-8.5919868501227885</v>
      </c>
    </row>
    <row r="845" spans="1:34" x14ac:dyDescent="0.2">
      <c r="A845" s="347">
        <f t="shared" ca="1" si="383"/>
        <v>1E-4</v>
      </c>
      <c r="B845" s="304">
        <f t="shared" ca="1" si="384"/>
        <v>34.345400000001703</v>
      </c>
      <c r="D845" s="306">
        <f t="shared" ca="1" si="385"/>
        <v>-0.37994424078260847</v>
      </c>
      <c r="E845" s="307">
        <f t="shared" ca="1" si="386"/>
        <v>-1.2263894186780266</v>
      </c>
      <c r="F845" s="304">
        <f t="shared" ca="1" si="387"/>
        <v>1.2838958806497125</v>
      </c>
      <c r="G845" s="306">
        <f t="shared" ca="1" si="388"/>
        <v>4.7618215450678578</v>
      </c>
      <c r="H845" s="307">
        <f t="shared" ca="1" si="389"/>
        <v>-107.57892906001028</v>
      </c>
      <c r="I845" s="304">
        <f t="shared" ca="1" si="390"/>
        <v>107.68426496998434</v>
      </c>
      <c r="J845" s="306">
        <f t="shared" ca="1" si="391"/>
        <v>386.39683720709877</v>
      </c>
      <c r="K845" s="307">
        <f t="shared" ca="1" si="392"/>
        <v>-13.184002790164461</v>
      </c>
      <c r="L845" s="304">
        <f t="shared" ca="1" si="377"/>
        <v>386.62169330395864</v>
      </c>
      <c r="M845" s="306">
        <f t="shared" ca="1" si="393"/>
        <v>-1.5265616857069351</v>
      </c>
      <c r="N845" s="304">
        <f t="shared" ca="1" si="394"/>
        <v>-87.465541757383832</v>
      </c>
      <c r="P845" s="310">
        <f t="shared" ca="1" si="395"/>
        <v>23</v>
      </c>
      <c r="Q845" s="304">
        <f t="shared" ca="1" si="396"/>
        <v>0</v>
      </c>
      <c r="R845" s="306">
        <f t="shared" ca="1" si="397"/>
        <v>0</v>
      </c>
      <c r="S845" s="307">
        <f t="shared" ca="1" si="398"/>
        <v>5.083000000000002</v>
      </c>
      <c r="T845" s="304">
        <f t="shared" ca="1" si="378"/>
        <v>49.86423000000002</v>
      </c>
      <c r="U845" s="311">
        <f t="shared" ca="1" si="379"/>
        <v>0</v>
      </c>
      <c r="V845" s="306">
        <f t="shared" ca="1" si="380"/>
        <v>1.226616105678884</v>
      </c>
      <c r="W845" s="304">
        <f t="shared" ca="1" si="381"/>
        <v>43.673359161108394</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1.2083883826285451</v>
      </c>
      <c r="AH845" s="304">
        <f t="shared" ca="1" si="405"/>
        <v>-8.5920153769582157</v>
      </c>
    </row>
    <row r="846" spans="1:34" x14ac:dyDescent="0.2">
      <c r="A846" s="347">
        <f t="shared" ca="1" si="383"/>
        <v>1E-4</v>
      </c>
      <c r="B846" s="304">
        <f t="shared" ca="1" si="384"/>
        <v>34.345500000001707</v>
      </c>
      <c r="D846" s="306">
        <f t="shared" ca="1" si="385"/>
        <v>-0.37994204433583251</v>
      </c>
      <c r="E846" s="307">
        <f t="shared" ca="1" si="386"/>
        <v>-1.2263607670565762</v>
      </c>
      <c r="F846" s="304">
        <f t="shared" ca="1" si="387"/>
        <v>1.2838678623712354</v>
      </c>
      <c r="G846" s="306">
        <f t="shared" ca="1" si="388"/>
        <v>4.7617835508634245</v>
      </c>
      <c r="H846" s="307">
        <f t="shared" ca="1" si="389"/>
        <v>-107.57905169608699</v>
      </c>
      <c r="I846" s="304">
        <f t="shared" ca="1" si="390"/>
        <v>107.68438580599617</v>
      </c>
      <c r="J846" s="306">
        <f t="shared" ca="1" si="391"/>
        <v>386.39683720709877</v>
      </c>
      <c r="K846" s="307">
        <f t="shared" ca="1" si="392"/>
        <v>-13.194760689202266</v>
      </c>
      <c r="L846" s="304">
        <f t="shared" ca="1" si="377"/>
        <v>386.62206030346289</v>
      </c>
      <c r="M846" s="306">
        <f t="shared" ca="1" si="393"/>
        <v>-1.5265620885511579</v>
      </c>
      <c r="N846" s="304">
        <f t="shared" ca="1" si="394"/>
        <v>-87.465564838657599</v>
      </c>
      <c r="P846" s="310">
        <f t="shared" ca="1" si="395"/>
        <v>23</v>
      </c>
      <c r="Q846" s="304">
        <f t="shared" ca="1" si="396"/>
        <v>0</v>
      </c>
      <c r="R846" s="306">
        <f t="shared" ca="1" si="397"/>
        <v>0</v>
      </c>
      <c r="S846" s="307">
        <f t="shared" ca="1" si="398"/>
        <v>5.083000000000002</v>
      </c>
      <c r="T846" s="304">
        <f t="shared" ca="1" si="378"/>
        <v>49.86423000000002</v>
      </c>
      <c r="U846" s="311">
        <f t="shared" ca="1" si="379"/>
        <v>0</v>
      </c>
      <c r="V846" s="306">
        <f t="shared" ca="1" si="380"/>
        <v>1.2266174252613902</v>
      </c>
      <c r="W846" s="304">
        <f t="shared" ca="1" si="381"/>
        <v>43.673504159263466</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1.2083600309184757</v>
      </c>
      <c r="AH846" s="304">
        <f t="shared" ca="1" si="405"/>
        <v>-8.5920439034248233</v>
      </c>
    </row>
    <row r="847" spans="1:34" x14ac:dyDescent="0.2">
      <c r="A847" s="347">
        <f t="shared" ca="1" si="383"/>
        <v>1E-4</v>
      </c>
      <c r="B847" s="304">
        <f t="shared" ca="1" si="384"/>
        <v>34.34560000000171</v>
      </c>
      <c r="D847" s="306">
        <f t="shared" ca="1" si="385"/>
        <v>-0.37993984788507457</v>
      </c>
      <c r="E847" s="307">
        <f t="shared" ca="1" si="386"/>
        <v>-1.2263321158055209</v>
      </c>
      <c r="F847" s="304">
        <f t="shared" ca="1" si="387"/>
        <v>1.283839844477098</v>
      </c>
      <c r="G847" s="306">
        <f t="shared" ca="1" si="388"/>
        <v>4.761745556878636</v>
      </c>
      <c r="H847" s="307">
        <f t="shared" ca="1" si="389"/>
        <v>-107.57917432929857</v>
      </c>
      <c r="I847" s="304">
        <f t="shared" ca="1" si="390"/>
        <v>107.68450663917287</v>
      </c>
      <c r="J847" s="306">
        <f t="shared" ca="1" si="391"/>
        <v>386.39683720709877</v>
      </c>
      <c r="K847" s="307">
        <f t="shared" ca="1" si="392"/>
        <v>-13.205518600503535</v>
      </c>
      <c r="L847" s="304">
        <f t="shared" ca="1" si="377"/>
        <v>386.62242760237979</v>
      </c>
      <c r="M847" s="306">
        <f t="shared" ca="1" si="393"/>
        <v>-1.5265624913912623</v>
      </c>
      <c r="N847" s="304">
        <f t="shared" ca="1" si="394"/>
        <v>-87.465587919695395</v>
      </c>
      <c r="P847" s="310">
        <f t="shared" ca="1" si="395"/>
        <v>23</v>
      </c>
      <c r="Q847" s="304">
        <f t="shared" ca="1" si="396"/>
        <v>0</v>
      </c>
      <c r="R847" s="306">
        <f t="shared" ca="1" si="397"/>
        <v>0</v>
      </c>
      <c r="S847" s="307">
        <f t="shared" ca="1" si="398"/>
        <v>5.083000000000002</v>
      </c>
      <c r="T847" s="304">
        <f t="shared" ca="1" si="378"/>
        <v>49.86423000000002</v>
      </c>
      <c r="U847" s="311">
        <f t="shared" ca="1" si="379"/>
        <v>0</v>
      </c>
      <c r="V847" s="306">
        <f t="shared" ca="1" si="380"/>
        <v>1.2266187448468207</v>
      </c>
      <c r="W847" s="304">
        <f t="shared" ca="1" si="381"/>
        <v>43.673649155543835</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1.2083316795738455</v>
      </c>
      <c r="AH847" s="304">
        <f t="shared" ca="1" si="405"/>
        <v>-8.5920724295226147</v>
      </c>
    </row>
    <row r="848" spans="1:34" x14ac:dyDescent="0.2">
      <c r="A848" s="347">
        <f t="shared" ca="1" si="383"/>
        <v>1E-4</v>
      </c>
      <c r="B848" s="304">
        <f t="shared" ca="1" si="384"/>
        <v>34.345700000001713</v>
      </c>
      <c r="D848" s="306">
        <f t="shared" ca="1" si="385"/>
        <v>-0.37993765143033709</v>
      </c>
      <c r="E848" s="307">
        <f t="shared" ca="1" si="386"/>
        <v>-1.2263034649248681</v>
      </c>
      <c r="F848" s="304">
        <f t="shared" ca="1" si="387"/>
        <v>1.2838118269673082</v>
      </c>
      <c r="G848" s="306">
        <f t="shared" ca="1" si="388"/>
        <v>4.7617075631134931</v>
      </c>
      <c r="H848" s="307">
        <f t="shared" ca="1" si="389"/>
        <v>-107.57929695964506</v>
      </c>
      <c r="I848" s="304">
        <f t="shared" ca="1" si="390"/>
        <v>107.68462746951447</v>
      </c>
      <c r="J848" s="306">
        <f t="shared" ca="1" si="391"/>
        <v>386.39683720709877</v>
      </c>
      <c r="K848" s="307">
        <f t="shared" ca="1" si="392"/>
        <v>-13.216276524067982</v>
      </c>
      <c r="L848" s="304">
        <f t="shared" ca="1" si="377"/>
        <v>386.62279520070956</v>
      </c>
      <c r="M848" s="306">
        <f t="shared" ca="1" si="393"/>
        <v>-1.5265628942272484</v>
      </c>
      <c r="N848" s="304">
        <f t="shared" ca="1" si="394"/>
        <v>-87.465611000497233</v>
      </c>
      <c r="P848" s="310">
        <f t="shared" ca="1" si="395"/>
        <v>23</v>
      </c>
      <c r="Q848" s="304">
        <f t="shared" ca="1" si="396"/>
        <v>0</v>
      </c>
      <c r="R848" s="306">
        <f t="shared" ca="1" si="397"/>
        <v>0</v>
      </c>
      <c r="S848" s="307">
        <f t="shared" ca="1" si="398"/>
        <v>5.083000000000002</v>
      </c>
      <c r="T848" s="304">
        <f t="shared" ca="1" si="378"/>
        <v>49.86423000000002</v>
      </c>
      <c r="U848" s="311">
        <f t="shared" ca="1" si="379"/>
        <v>0</v>
      </c>
      <c r="V848" s="306">
        <f t="shared" ca="1" si="380"/>
        <v>1.2266200644351766</v>
      </c>
      <c r="W848" s="304">
        <f t="shared" ca="1" si="381"/>
        <v>43.673794149949558</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1.2083033285946563</v>
      </c>
      <c r="AH848" s="304">
        <f t="shared" ca="1" si="405"/>
        <v>-8.5921009552515866</v>
      </c>
    </row>
    <row r="849" spans="1:34" x14ac:dyDescent="0.2">
      <c r="A849" s="347">
        <f t="shared" ca="1" si="383"/>
        <v>1E-4</v>
      </c>
      <c r="B849" s="304">
        <f t="shared" ca="1" si="384"/>
        <v>34.345800000001717</v>
      </c>
      <c r="D849" s="306">
        <f t="shared" ca="1" si="385"/>
        <v>-0.37993545497161962</v>
      </c>
      <c r="E849" s="307">
        <f t="shared" ca="1" si="386"/>
        <v>-1.2262748144146016</v>
      </c>
      <c r="F849" s="304">
        <f t="shared" ca="1" si="387"/>
        <v>1.2837838098418508</v>
      </c>
      <c r="G849" s="306">
        <f t="shared" ca="1" si="388"/>
        <v>4.7616695695679958</v>
      </c>
      <c r="H849" s="307">
        <f t="shared" ca="1" si="389"/>
        <v>-107.57941958712651</v>
      </c>
      <c r="I849" s="304">
        <f t="shared" ca="1" si="390"/>
        <v>107.684748297021</v>
      </c>
      <c r="J849" s="306">
        <f t="shared" ca="1" si="391"/>
        <v>386.39683720709877</v>
      </c>
      <c r="K849" s="307">
        <f t="shared" ca="1" si="392"/>
        <v>-13.227034459895322</v>
      </c>
      <c r="L849" s="304">
        <f t="shared" ca="1" si="377"/>
        <v>386.62316309845227</v>
      </c>
      <c r="M849" s="306">
        <f t="shared" ca="1" si="393"/>
        <v>-1.5265632970591163</v>
      </c>
      <c r="N849" s="304">
        <f t="shared" ca="1" si="394"/>
        <v>-87.465634081063115</v>
      </c>
      <c r="P849" s="310">
        <f t="shared" ca="1" si="395"/>
        <v>23</v>
      </c>
      <c r="Q849" s="304">
        <f t="shared" ca="1" si="396"/>
        <v>0</v>
      </c>
      <c r="R849" s="306">
        <f t="shared" ca="1" si="397"/>
        <v>0</v>
      </c>
      <c r="S849" s="307">
        <f t="shared" ca="1" si="398"/>
        <v>5.083000000000002</v>
      </c>
      <c r="T849" s="304">
        <f t="shared" ca="1" si="378"/>
        <v>49.86423000000002</v>
      </c>
      <c r="U849" s="311">
        <f t="shared" ca="1" si="379"/>
        <v>0</v>
      </c>
      <c r="V849" s="306">
        <f t="shared" ca="1" si="380"/>
        <v>1.2266213840264566</v>
      </c>
      <c r="W849" s="304">
        <f t="shared" ca="1" si="381"/>
        <v>43.673939142480613</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1.2082749779808974</v>
      </c>
      <c r="AH849" s="304">
        <f t="shared" ca="1" si="405"/>
        <v>-8.592129480611753</v>
      </c>
    </row>
    <row r="850" spans="1:34" x14ac:dyDescent="0.2">
      <c r="A850" s="347">
        <f t="shared" ca="1" si="383"/>
        <v>1E-4</v>
      </c>
      <c r="B850" s="304">
        <f t="shared" ca="1" si="384"/>
        <v>34.34590000000172</v>
      </c>
      <c r="D850" s="306">
        <f t="shared" ca="1" si="385"/>
        <v>-0.37993325850892268</v>
      </c>
      <c r="E850" s="307">
        <f t="shared" ca="1" si="386"/>
        <v>-1.2262461642747269</v>
      </c>
      <c r="F850" s="304">
        <f t="shared" ca="1" si="387"/>
        <v>1.2837557931007315</v>
      </c>
      <c r="G850" s="306">
        <f t="shared" ca="1" si="388"/>
        <v>4.7616315762421451</v>
      </c>
      <c r="H850" s="307">
        <f t="shared" ca="1" si="389"/>
        <v>-107.57954221174293</v>
      </c>
      <c r="I850" s="304">
        <f t="shared" ca="1" si="390"/>
        <v>107.68486912169251</v>
      </c>
      <c r="J850" s="306">
        <f t="shared" ca="1" si="391"/>
        <v>386.39683720709877</v>
      </c>
      <c r="K850" s="307">
        <f t="shared" ca="1" si="392"/>
        <v>-13.237792407985266</v>
      </c>
      <c r="L850" s="304">
        <f t="shared" ca="1" si="377"/>
        <v>386.62353129560813</v>
      </c>
      <c r="M850" s="306">
        <f t="shared" ca="1" si="393"/>
        <v>-1.5265636998868661</v>
      </c>
      <c r="N850" s="304">
        <f t="shared" ca="1" si="394"/>
        <v>-87.465657161393054</v>
      </c>
      <c r="P850" s="310">
        <f t="shared" ca="1" si="395"/>
        <v>23</v>
      </c>
      <c r="Q850" s="304">
        <f t="shared" ca="1" si="396"/>
        <v>0</v>
      </c>
      <c r="R850" s="306">
        <f t="shared" ca="1" si="397"/>
        <v>0</v>
      </c>
      <c r="S850" s="307">
        <f t="shared" ca="1" si="398"/>
        <v>5.083000000000002</v>
      </c>
      <c r="T850" s="304">
        <f t="shared" ca="1" si="378"/>
        <v>49.86423000000002</v>
      </c>
      <c r="U850" s="311">
        <f t="shared" ca="1" si="379"/>
        <v>0</v>
      </c>
      <c r="V850" s="306">
        <f t="shared" ca="1" si="380"/>
        <v>1.2266227036206616</v>
      </c>
      <c r="W850" s="304">
        <f t="shared" ca="1" si="381"/>
        <v>43.674084133137022</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1.2082466277325725</v>
      </c>
      <c r="AH850" s="304">
        <f t="shared" ca="1" si="405"/>
        <v>-8.5921580056031068</v>
      </c>
    </row>
    <row r="851" spans="1:34" x14ac:dyDescent="0.2">
      <c r="A851" s="347">
        <f t="shared" ca="1" si="383"/>
        <v>1E-4</v>
      </c>
      <c r="B851" s="304">
        <f t="shared" ca="1" si="384"/>
        <v>34.346000000001723</v>
      </c>
      <c r="D851" s="306">
        <f t="shared" ca="1" si="385"/>
        <v>-0.37993106204224547</v>
      </c>
      <c r="E851" s="307">
        <f t="shared" ca="1" si="386"/>
        <v>-1.2262175145052385</v>
      </c>
      <c r="F851" s="304">
        <f t="shared" ca="1" si="387"/>
        <v>1.2837277767439457</v>
      </c>
      <c r="G851" s="306">
        <f t="shared" ca="1" si="388"/>
        <v>4.7615935831359408</v>
      </c>
      <c r="H851" s="307">
        <f t="shared" ca="1" si="389"/>
        <v>-107.57966483349438</v>
      </c>
      <c r="I851" s="304">
        <f t="shared" ca="1" si="390"/>
        <v>107.68498994352903</v>
      </c>
      <c r="J851" s="306">
        <f t="shared" ca="1" si="391"/>
        <v>386.39683720709877</v>
      </c>
      <c r="K851" s="307">
        <f t="shared" ca="1" si="392"/>
        <v>-13.248550368337527</v>
      </c>
      <c r="L851" s="304">
        <f t="shared" ca="1" si="377"/>
        <v>386.62389979217727</v>
      </c>
      <c r="M851" s="306">
        <f t="shared" ca="1" si="393"/>
        <v>-1.5265641027104977</v>
      </c>
      <c r="N851" s="304">
        <f t="shared" ca="1" si="394"/>
        <v>-87.465680241487036</v>
      </c>
      <c r="P851" s="310">
        <f t="shared" ca="1" si="395"/>
        <v>23</v>
      </c>
      <c r="Q851" s="304">
        <f t="shared" ca="1" si="396"/>
        <v>0</v>
      </c>
      <c r="R851" s="306">
        <f t="shared" ca="1" si="397"/>
        <v>0</v>
      </c>
      <c r="S851" s="307">
        <f t="shared" ca="1" si="398"/>
        <v>5.083000000000002</v>
      </c>
      <c r="T851" s="304">
        <f t="shared" ca="1" si="378"/>
        <v>49.86423000000002</v>
      </c>
      <c r="U851" s="311">
        <f t="shared" ca="1" si="379"/>
        <v>0</v>
      </c>
      <c r="V851" s="306">
        <f t="shared" ca="1" si="380"/>
        <v>1.2266240232177916</v>
      </c>
      <c r="W851" s="304">
        <f t="shared" ca="1" si="381"/>
        <v>43.674229121918827</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1.2082182778496762</v>
      </c>
      <c r="AH851" s="304">
        <f t="shared" ca="1" si="405"/>
        <v>-8.5921865302256553</v>
      </c>
    </row>
    <row r="852" spans="1:34" x14ac:dyDescent="0.2">
      <c r="A852" s="347">
        <f t="shared" ca="1" si="383"/>
        <v>1E-4</v>
      </c>
      <c r="B852" s="304">
        <f t="shared" ca="1" si="384"/>
        <v>34.346100000001726</v>
      </c>
      <c r="D852" s="306">
        <f t="shared" ca="1" si="385"/>
        <v>-0.37992886557159083</v>
      </c>
      <c r="E852" s="307">
        <f t="shared" ca="1" si="386"/>
        <v>-1.2261888651061312</v>
      </c>
      <c r="F852" s="304">
        <f t="shared" ca="1" si="387"/>
        <v>1.2836997607714891</v>
      </c>
      <c r="G852" s="306">
        <f t="shared" ca="1" si="388"/>
        <v>4.761555590249384</v>
      </c>
      <c r="H852" s="307">
        <f t="shared" ca="1" si="389"/>
        <v>-107.57978745238088</v>
      </c>
      <c r="I852" s="304">
        <f t="shared" ca="1" si="390"/>
        <v>107.6851107625306</v>
      </c>
      <c r="J852" s="306">
        <f t="shared" ca="1" si="391"/>
        <v>386.39683720709877</v>
      </c>
      <c r="K852" s="307">
        <f t="shared" ca="1" si="392"/>
        <v>-13.25930834095182</v>
      </c>
      <c r="L852" s="304">
        <f t="shared" ca="1" si="377"/>
        <v>386.62426858815991</v>
      </c>
      <c r="M852" s="306">
        <f t="shared" ca="1" si="393"/>
        <v>-1.5265645055300112</v>
      </c>
      <c r="N852" s="304">
        <f t="shared" ca="1" si="394"/>
        <v>-87.46570332134506</v>
      </c>
      <c r="P852" s="310">
        <f t="shared" ca="1" si="395"/>
        <v>23</v>
      </c>
      <c r="Q852" s="304">
        <f t="shared" ca="1" si="396"/>
        <v>0</v>
      </c>
      <c r="R852" s="306">
        <f t="shared" ca="1" si="397"/>
        <v>0</v>
      </c>
      <c r="S852" s="307">
        <f t="shared" ca="1" si="398"/>
        <v>5.083000000000002</v>
      </c>
      <c r="T852" s="304">
        <f t="shared" ca="1" si="378"/>
        <v>49.86423000000002</v>
      </c>
      <c r="U852" s="311">
        <f t="shared" ca="1" si="379"/>
        <v>0</v>
      </c>
      <c r="V852" s="306">
        <f t="shared" ca="1" si="380"/>
        <v>1.2266253428178457</v>
      </c>
      <c r="W852" s="304">
        <f t="shared" ca="1" si="381"/>
        <v>43.674374108825987</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1.2081899283322048</v>
      </c>
      <c r="AH852" s="304">
        <f t="shared" ca="1" si="405"/>
        <v>-8.5922150544794036</v>
      </c>
    </row>
    <row r="853" spans="1:34" x14ac:dyDescent="0.2">
      <c r="A853" s="347">
        <f t="shared" ca="1" si="383"/>
        <v>1E-4</v>
      </c>
      <c r="B853" s="304">
        <f t="shared" ca="1" si="384"/>
        <v>34.34620000000173</v>
      </c>
      <c r="D853" s="306">
        <f t="shared" ca="1" si="385"/>
        <v>-0.37992666909695755</v>
      </c>
      <c r="E853" s="307">
        <f t="shared" ca="1" si="386"/>
        <v>-1.2261602160774085</v>
      </c>
      <c r="F853" s="304">
        <f t="shared" ca="1" si="387"/>
        <v>1.2836717451833652</v>
      </c>
      <c r="G853" s="306">
        <f t="shared" ca="1" si="388"/>
        <v>4.7615175975824746</v>
      </c>
      <c r="H853" s="307">
        <f t="shared" ca="1" si="389"/>
        <v>-107.5799100684025</v>
      </c>
      <c r="I853" s="304">
        <f t="shared" ca="1" si="390"/>
        <v>107.68523157869726</v>
      </c>
      <c r="J853" s="306">
        <f t="shared" ca="1" si="391"/>
        <v>386.39683720709877</v>
      </c>
      <c r="K853" s="307">
        <f t="shared" ca="1" si="392"/>
        <v>-13.270066325827859</v>
      </c>
      <c r="L853" s="304">
        <f t="shared" ca="1" si="377"/>
        <v>386.62463768355616</v>
      </c>
      <c r="M853" s="306">
        <f t="shared" ca="1" si="393"/>
        <v>-1.5265649083454069</v>
      </c>
      <c r="N853" s="304">
        <f t="shared" ca="1" si="394"/>
        <v>-87.465726400967156</v>
      </c>
      <c r="P853" s="310">
        <f t="shared" ca="1" si="395"/>
        <v>23</v>
      </c>
      <c r="Q853" s="304">
        <f t="shared" ca="1" si="396"/>
        <v>0</v>
      </c>
      <c r="R853" s="306">
        <f t="shared" ca="1" si="397"/>
        <v>0</v>
      </c>
      <c r="S853" s="307">
        <f t="shared" ca="1" si="398"/>
        <v>5.083000000000002</v>
      </c>
      <c r="T853" s="304">
        <f t="shared" ca="1" si="378"/>
        <v>49.86423000000002</v>
      </c>
      <c r="U853" s="311">
        <f t="shared" ca="1" si="379"/>
        <v>0</v>
      </c>
      <c r="V853" s="306">
        <f t="shared" ca="1" si="380"/>
        <v>1.2266266624208249</v>
      </c>
      <c r="W853" s="304">
        <f t="shared" ca="1" si="381"/>
        <v>43.674519093858578</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1.2081615791801621</v>
      </c>
      <c r="AH853" s="304">
        <f t="shared" ca="1" si="405"/>
        <v>-8.5922435783643465</v>
      </c>
    </row>
    <row r="854" spans="1:34" x14ac:dyDescent="0.2">
      <c r="A854" s="347">
        <f t="shared" ca="1" si="383"/>
        <v>1E-4</v>
      </c>
      <c r="B854" s="304">
        <f t="shared" ca="1" si="384"/>
        <v>34.346300000001733</v>
      </c>
      <c r="D854" s="306">
        <f t="shared" ca="1" si="385"/>
        <v>-0.37992447261834505</v>
      </c>
      <c r="E854" s="307">
        <f t="shared" ca="1" si="386"/>
        <v>-1.2261315674190616</v>
      </c>
      <c r="F854" s="304">
        <f t="shared" ca="1" si="387"/>
        <v>1.2836437299795658</v>
      </c>
      <c r="G854" s="306">
        <f t="shared" ca="1" si="388"/>
        <v>4.7614796051352126</v>
      </c>
      <c r="H854" s="307">
        <f t="shared" ca="1" si="389"/>
        <v>-107.58003268155925</v>
      </c>
      <c r="I854" s="304">
        <f t="shared" ca="1" si="390"/>
        <v>107.68535239202903</v>
      </c>
      <c r="J854" s="306">
        <f t="shared" ca="1" si="391"/>
        <v>386.39683720709877</v>
      </c>
      <c r="K854" s="307">
        <f t="shared" ca="1" si="392"/>
        <v>-13.280824322965357</v>
      </c>
      <c r="L854" s="304">
        <f t="shared" ca="1" si="377"/>
        <v>386.62500707836614</v>
      </c>
      <c r="M854" s="306">
        <f t="shared" ca="1" si="393"/>
        <v>-1.5265653111566846</v>
      </c>
      <c r="N854" s="304">
        <f t="shared" ca="1" si="394"/>
        <v>-87.46574948035331</v>
      </c>
      <c r="P854" s="310">
        <f t="shared" ca="1" si="395"/>
        <v>23</v>
      </c>
      <c r="Q854" s="304">
        <f t="shared" ca="1" si="396"/>
        <v>0</v>
      </c>
      <c r="R854" s="306">
        <f t="shared" ca="1" si="397"/>
        <v>0</v>
      </c>
      <c r="S854" s="307">
        <f t="shared" ca="1" si="398"/>
        <v>5.083000000000002</v>
      </c>
      <c r="T854" s="304">
        <f t="shared" ca="1" si="378"/>
        <v>49.86423000000002</v>
      </c>
      <c r="U854" s="311">
        <f t="shared" ca="1" si="379"/>
        <v>0</v>
      </c>
      <c r="V854" s="306">
        <f t="shared" ca="1" si="380"/>
        <v>1.2266279820267285</v>
      </c>
      <c r="W854" s="304">
        <f t="shared" ca="1" si="381"/>
        <v>43.67466407701658</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1.2081332303935337</v>
      </c>
      <c r="AH854" s="304">
        <f t="shared" ca="1" si="405"/>
        <v>-8.5922721018804964</v>
      </c>
    </row>
    <row r="855" spans="1:34" x14ac:dyDescent="0.2">
      <c r="A855" s="347">
        <f t="shared" ca="1" si="383"/>
        <v>1E-4</v>
      </c>
      <c r="B855" s="304">
        <f t="shared" ca="1" si="384"/>
        <v>34.346400000001736</v>
      </c>
      <c r="D855" s="306">
        <f t="shared" ca="1" si="385"/>
        <v>-0.37992227613575585</v>
      </c>
      <c r="E855" s="307">
        <f t="shared" ca="1" si="386"/>
        <v>-1.2261029191310904</v>
      </c>
      <c r="F855" s="304">
        <f t="shared" ca="1" si="387"/>
        <v>1.2836157151600922</v>
      </c>
      <c r="G855" s="306">
        <f t="shared" ca="1" si="388"/>
        <v>4.7614416129075989</v>
      </c>
      <c r="H855" s="307">
        <f t="shared" ca="1" si="389"/>
        <v>-107.58015529185116</v>
      </c>
      <c r="I855" s="304">
        <f t="shared" ca="1" si="390"/>
        <v>107.68547320252597</v>
      </c>
      <c r="J855" s="306">
        <f t="shared" ca="1" si="391"/>
        <v>386.39683720709877</v>
      </c>
      <c r="K855" s="307">
        <f t="shared" ca="1" si="392"/>
        <v>-13.291582332364028</v>
      </c>
      <c r="L855" s="304">
        <f t="shared" ca="1" si="377"/>
        <v>386.62537677259002</v>
      </c>
      <c r="M855" s="306">
        <f t="shared" ca="1" si="393"/>
        <v>-1.5265657139638444</v>
      </c>
      <c r="N855" s="304">
        <f t="shared" ca="1" si="394"/>
        <v>-87.465772559503534</v>
      </c>
      <c r="P855" s="310">
        <f t="shared" ca="1" si="395"/>
        <v>23</v>
      </c>
      <c r="Q855" s="304">
        <f t="shared" ca="1" si="396"/>
        <v>0</v>
      </c>
      <c r="R855" s="306">
        <f t="shared" ca="1" si="397"/>
        <v>0</v>
      </c>
      <c r="S855" s="307">
        <f t="shared" ca="1" si="398"/>
        <v>5.083000000000002</v>
      </c>
      <c r="T855" s="304">
        <f t="shared" ca="1" si="378"/>
        <v>49.86423000000002</v>
      </c>
      <c r="U855" s="311">
        <f t="shared" ca="1" si="379"/>
        <v>0</v>
      </c>
      <c r="V855" s="306">
        <f t="shared" ca="1" si="380"/>
        <v>1.2266293016355563</v>
      </c>
      <c r="W855" s="304">
        <f t="shared" ca="1" si="381"/>
        <v>43.674809058300006</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1.2081048819723286</v>
      </c>
      <c r="AH855" s="304">
        <f t="shared" ca="1" si="405"/>
        <v>-8.5923006250278497</v>
      </c>
    </row>
    <row r="856" spans="1:34" x14ac:dyDescent="0.2">
      <c r="A856" s="347">
        <f t="shared" ca="1" si="383"/>
        <v>1E-4</v>
      </c>
      <c r="B856" s="304">
        <f t="shared" ca="1" si="384"/>
        <v>34.34650000000174</v>
      </c>
      <c r="D856" s="306">
        <f t="shared" ca="1" si="385"/>
        <v>-0.37992007964918906</v>
      </c>
      <c r="E856" s="307">
        <f t="shared" ca="1" si="386"/>
        <v>-1.2260742712134913</v>
      </c>
      <c r="F856" s="304">
        <f t="shared" ca="1" si="387"/>
        <v>1.2835877007249408</v>
      </c>
      <c r="G856" s="306">
        <f t="shared" ca="1" si="388"/>
        <v>4.7614036208996344</v>
      </c>
      <c r="H856" s="307">
        <f t="shared" ca="1" si="389"/>
        <v>-107.58027789927827</v>
      </c>
      <c r="I856" s="304">
        <f t="shared" ca="1" si="390"/>
        <v>107.6855940101881</v>
      </c>
      <c r="J856" s="306">
        <f t="shared" ca="1" si="391"/>
        <v>386.39683720709877</v>
      </c>
      <c r="K856" s="307">
        <f t="shared" ca="1" si="392"/>
        <v>-13.302340354023585</v>
      </c>
      <c r="L856" s="304">
        <f t="shared" ca="1" si="377"/>
        <v>386.62574676622802</v>
      </c>
      <c r="M856" s="306">
        <f t="shared" ca="1" si="393"/>
        <v>-1.5265661167668865</v>
      </c>
      <c r="N856" s="304">
        <f t="shared" ca="1" si="394"/>
        <v>-87.465795638417816</v>
      </c>
      <c r="P856" s="310">
        <f t="shared" ca="1" si="395"/>
        <v>23</v>
      </c>
      <c r="Q856" s="304">
        <f t="shared" ca="1" si="396"/>
        <v>0</v>
      </c>
      <c r="R856" s="306">
        <f t="shared" ca="1" si="397"/>
        <v>0</v>
      </c>
      <c r="S856" s="307">
        <f t="shared" ca="1" si="398"/>
        <v>5.083000000000002</v>
      </c>
      <c r="T856" s="304">
        <f t="shared" ca="1" si="378"/>
        <v>49.86423000000002</v>
      </c>
      <c r="U856" s="311">
        <f t="shared" ca="1" si="379"/>
        <v>0</v>
      </c>
      <c r="V856" s="306">
        <f t="shared" ca="1" si="380"/>
        <v>1.226630621247309</v>
      </c>
      <c r="W856" s="304">
        <f t="shared" ca="1" si="381"/>
        <v>43.674954037708879</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1.2080765339165378</v>
      </c>
      <c r="AH856" s="304">
        <f t="shared" ca="1" si="405"/>
        <v>-8.5923291478064119</v>
      </c>
    </row>
    <row r="857" spans="1:34" x14ac:dyDescent="0.2">
      <c r="A857" s="347">
        <f t="shared" ca="1" si="383"/>
        <v>1E-4</v>
      </c>
      <c r="B857" s="304">
        <f t="shared" ca="1" si="384"/>
        <v>34.346600000001743</v>
      </c>
      <c r="D857" s="306">
        <f t="shared" ca="1" si="385"/>
        <v>-0.37991788315864561</v>
      </c>
      <c r="E857" s="307">
        <f t="shared" ca="1" si="386"/>
        <v>-1.2260456236662609</v>
      </c>
      <c r="F857" s="304">
        <f t="shared" ca="1" si="387"/>
        <v>1.283559686674109</v>
      </c>
      <c r="G857" s="306">
        <f t="shared" ca="1" si="388"/>
        <v>4.7613656291113182</v>
      </c>
      <c r="H857" s="307">
        <f t="shared" ca="1" si="389"/>
        <v>-107.58040050384064</v>
      </c>
      <c r="I857" s="304">
        <f t="shared" ca="1" si="390"/>
        <v>107.68571481501544</v>
      </c>
      <c r="J857" s="306">
        <f t="shared" ca="1" si="391"/>
        <v>386.39683720709877</v>
      </c>
      <c r="K857" s="307">
        <f t="shared" ca="1" si="392"/>
        <v>-13.313098387943741</v>
      </c>
      <c r="L857" s="304">
        <f t="shared" ca="1" si="377"/>
        <v>386.6261170592802</v>
      </c>
      <c r="M857" s="306">
        <f t="shared" ca="1" si="393"/>
        <v>-1.5265665195658107</v>
      </c>
      <c r="N857" s="304">
        <f t="shared" ca="1" si="394"/>
        <v>-87.465818717096155</v>
      </c>
      <c r="P857" s="310">
        <f t="shared" ca="1" si="395"/>
        <v>23</v>
      </c>
      <c r="Q857" s="304">
        <f t="shared" ca="1" si="396"/>
        <v>0</v>
      </c>
      <c r="R857" s="306">
        <f t="shared" ca="1" si="397"/>
        <v>0</v>
      </c>
      <c r="S857" s="307">
        <f t="shared" ca="1" si="398"/>
        <v>5.083000000000002</v>
      </c>
      <c r="T857" s="304">
        <f t="shared" ca="1" si="378"/>
        <v>49.86423000000002</v>
      </c>
      <c r="U857" s="311">
        <f t="shared" ca="1" si="379"/>
        <v>0</v>
      </c>
      <c r="V857" s="306">
        <f t="shared" ca="1" si="380"/>
        <v>1.2266319408619863</v>
      </c>
      <c r="W857" s="304">
        <f t="shared" ca="1" si="381"/>
        <v>43.675099015243212</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1.2080481862261596</v>
      </c>
      <c r="AH857" s="304">
        <f t="shared" ca="1" si="405"/>
        <v>-8.5923576702161846</v>
      </c>
    </row>
    <row r="858" spans="1:34" x14ac:dyDescent="0.2">
      <c r="A858" s="347">
        <f t="shared" ca="1" si="383"/>
        <v>1E-4</v>
      </c>
      <c r="B858" s="304">
        <f t="shared" ca="1" si="384"/>
        <v>34.346700000001746</v>
      </c>
      <c r="D858" s="306">
        <f t="shared" ca="1" si="385"/>
        <v>-0.37991568666412628</v>
      </c>
      <c r="E858" s="307">
        <f t="shared" ca="1" si="386"/>
        <v>-1.2260169764894009</v>
      </c>
      <c r="F858" s="304">
        <f t="shared" ca="1" si="387"/>
        <v>1.2835316730075992</v>
      </c>
      <c r="G858" s="306">
        <f t="shared" ca="1" si="388"/>
        <v>4.7613276375426521</v>
      </c>
      <c r="H858" s="307">
        <f t="shared" ca="1" si="389"/>
        <v>-107.58052310553829</v>
      </c>
      <c r="I858" s="304">
        <f t="shared" ca="1" si="390"/>
        <v>107.68583561700808</v>
      </c>
      <c r="J858" s="306">
        <f t="shared" ca="1" si="391"/>
        <v>386.39683720709877</v>
      </c>
      <c r="K858" s="307">
        <f t="shared" ca="1" si="392"/>
        <v>-13.32385643412421</v>
      </c>
      <c r="L858" s="304">
        <f t="shared" ca="1" si="377"/>
        <v>386.6264876517468</v>
      </c>
      <c r="M858" s="306">
        <f t="shared" ca="1" si="393"/>
        <v>-1.5265669223606171</v>
      </c>
      <c r="N858" s="304">
        <f t="shared" ca="1" si="394"/>
        <v>-87.46584179553858</v>
      </c>
      <c r="P858" s="310">
        <f t="shared" ca="1" si="395"/>
        <v>23</v>
      </c>
      <c r="Q858" s="304">
        <f t="shared" ca="1" si="396"/>
        <v>0</v>
      </c>
      <c r="R858" s="306">
        <f t="shared" ca="1" si="397"/>
        <v>0</v>
      </c>
      <c r="S858" s="307">
        <f t="shared" ca="1" si="398"/>
        <v>5.083000000000002</v>
      </c>
      <c r="T858" s="304">
        <f t="shared" ca="1" si="378"/>
        <v>49.86423000000002</v>
      </c>
      <c r="U858" s="311">
        <f t="shared" ca="1" si="379"/>
        <v>0</v>
      </c>
      <c r="V858" s="306">
        <f t="shared" ca="1" si="380"/>
        <v>1.2266332604795875</v>
      </c>
      <c r="W858" s="304">
        <f t="shared" ca="1" si="381"/>
        <v>43.675243990903027</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1.2080198389011905</v>
      </c>
      <c r="AH858" s="304">
        <f t="shared" ca="1" si="405"/>
        <v>-8.5923861922571696</v>
      </c>
    </row>
    <row r="859" spans="1:34" x14ac:dyDescent="0.2">
      <c r="A859" s="347">
        <f t="shared" ca="1" si="383"/>
        <v>1E-4</v>
      </c>
      <c r="B859" s="304">
        <f t="shared" ca="1" si="384"/>
        <v>34.34680000000175</v>
      </c>
      <c r="D859" s="306">
        <f t="shared" ca="1" si="385"/>
        <v>-0.37991349016563236</v>
      </c>
      <c r="E859" s="307">
        <f t="shared" ca="1" si="386"/>
        <v>-1.2259883296829006</v>
      </c>
      <c r="F859" s="304">
        <f t="shared" ca="1" si="387"/>
        <v>1.2835036597254021</v>
      </c>
      <c r="G859" s="306">
        <f t="shared" ca="1" si="388"/>
        <v>4.7612896461936351</v>
      </c>
      <c r="H859" s="307">
        <f t="shared" ca="1" si="389"/>
        <v>-107.58064570437126</v>
      </c>
      <c r="I859" s="304">
        <f t="shared" ca="1" si="390"/>
        <v>107.68595641616601</v>
      </c>
      <c r="J859" s="306">
        <f t="shared" ca="1" si="391"/>
        <v>386.39683720709877</v>
      </c>
      <c r="K859" s="307">
        <f t="shared" ca="1" si="392"/>
        <v>-13.334614492564706</v>
      </c>
      <c r="L859" s="304">
        <f t="shared" ca="1" si="377"/>
        <v>386.62685854362797</v>
      </c>
      <c r="M859" s="306">
        <f t="shared" ca="1" si="393"/>
        <v>-1.5265673251513061</v>
      </c>
      <c r="N859" s="304">
        <f t="shared" ca="1" si="394"/>
        <v>-87.46586487374509</v>
      </c>
      <c r="P859" s="310">
        <f t="shared" ca="1" si="395"/>
        <v>23</v>
      </c>
      <c r="Q859" s="304">
        <f t="shared" ca="1" si="396"/>
        <v>0</v>
      </c>
      <c r="R859" s="306">
        <f t="shared" ca="1" si="397"/>
        <v>0</v>
      </c>
      <c r="S859" s="307">
        <f t="shared" ca="1" si="398"/>
        <v>5.083000000000002</v>
      </c>
      <c r="T859" s="304">
        <f t="shared" ca="1" si="378"/>
        <v>49.86423000000002</v>
      </c>
      <c r="U859" s="311">
        <f t="shared" ca="1" si="379"/>
        <v>0</v>
      </c>
      <c r="V859" s="306">
        <f t="shared" ca="1" si="380"/>
        <v>1.2266345801001137</v>
      </c>
      <c r="W859" s="304">
        <f t="shared" ca="1" si="381"/>
        <v>43.675388964688324</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1.2079914919416286</v>
      </c>
      <c r="AH859" s="304">
        <f t="shared" ca="1" si="405"/>
        <v>-8.5924147139293741</v>
      </c>
    </row>
    <row r="860" spans="1:34" x14ac:dyDescent="0.2">
      <c r="A860" s="347">
        <f t="shared" ca="1" si="383"/>
        <v>1E-4</v>
      </c>
      <c r="B860" s="304">
        <f t="shared" ca="1" si="384"/>
        <v>34.346900000001753</v>
      </c>
      <c r="D860" s="306">
        <f t="shared" ca="1" si="385"/>
        <v>-0.37991129366316057</v>
      </c>
      <c r="E860" s="307">
        <f t="shared" ca="1" si="386"/>
        <v>-1.2259596832467636</v>
      </c>
      <c r="F860" s="304">
        <f t="shared" ca="1" si="387"/>
        <v>1.2834756468275201</v>
      </c>
      <c r="G860" s="306">
        <f t="shared" ca="1" si="388"/>
        <v>4.7612516550642692</v>
      </c>
      <c r="H860" s="307">
        <f t="shared" ca="1" si="389"/>
        <v>-107.58076830033959</v>
      </c>
      <c r="I860" s="304">
        <f t="shared" ca="1" si="390"/>
        <v>107.68607721248928</v>
      </c>
      <c r="J860" s="306">
        <f t="shared" ca="1" si="391"/>
        <v>386.39683720709877</v>
      </c>
      <c r="K860" s="307">
        <f t="shared" ca="1" si="392"/>
        <v>-13.345372563264942</v>
      </c>
      <c r="L860" s="304">
        <f t="shared" ca="1" si="377"/>
        <v>386.62722973492379</v>
      </c>
      <c r="M860" s="306">
        <f t="shared" ca="1" si="393"/>
        <v>-1.5265677279378773</v>
      </c>
      <c r="N860" s="304">
        <f t="shared" ca="1" si="394"/>
        <v>-87.465887951715658</v>
      </c>
      <c r="P860" s="310">
        <f t="shared" ca="1" si="395"/>
        <v>23</v>
      </c>
      <c r="Q860" s="304">
        <f t="shared" ca="1" si="396"/>
        <v>0</v>
      </c>
      <c r="R860" s="306">
        <f t="shared" ca="1" si="397"/>
        <v>0</v>
      </c>
      <c r="S860" s="307">
        <f t="shared" ca="1" si="398"/>
        <v>5.083000000000002</v>
      </c>
      <c r="T860" s="304">
        <f t="shared" ca="1" si="378"/>
        <v>49.86423000000002</v>
      </c>
      <c r="U860" s="311">
        <f t="shared" ca="1" si="379"/>
        <v>0</v>
      </c>
      <c r="V860" s="306">
        <f t="shared" ca="1" si="380"/>
        <v>1.2266358997235645</v>
      </c>
      <c r="W860" s="304">
        <f t="shared" ca="1" si="381"/>
        <v>43.675533936599138</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1.2079631453474722</v>
      </c>
      <c r="AH860" s="304">
        <f t="shared" ca="1" si="405"/>
        <v>-8.5924432352327962</v>
      </c>
    </row>
    <row r="861" spans="1:34" x14ac:dyDescent="0.2">
      <c r="A861" s="347">
        <f t="shared" ca="1" si="383"/>
        <v>1E-4</v>
      </c>
      <c r="B861" s="304">
        <f t="shared" ca="1" si="384"/>
        <v>34.347000000001756</v>
      </c>
      <c r="D861" s="306">
        <f t="shared" ca="1" si="385"/>
        <v>-0.379909097156716</v>
      </c>
      <c r="E861" s="307">
        <f t="shared" ca="1" si="386"/>
        <v>-1.2259310371809793</v>
      </c>
      <c r="F861" s="304">
        <f t="shared" ca="1" si="387"/>
        <v>1.2834476343139454</v>
      </c>
      <c r="G861" s="306">
        <f t="shared" ca="1" si="388"/>
        <v>4.7612136641545533</v>
      </c>
      <c r="H861" s="307">
        <f t="shared" ca="1" si="389"/>
        <v>-107.5808908934433</v>
      </c>
      <c r="I861" s="304">
        <f t="shared" ca="1" si="390"/>
        <v>107.68619800597791</v>
      </c>
      <c r="J861" s="306">
        <f t="shared" ca="1" si="391"/>
        <v>386.39683720709877</v>
      </c>
      <c r="K861" s="307">
        <f t="shared" ca="1" si="392"/>
        <v>-13.356130646224631</v>
      </c>
      <c r="L861" s="304">
        <f t="shared" ca="1" si="377"/>
        <v>386.62760122563446</v>
      </c>
      <c r="M861" s="306">
        <f t="shared" ca="1" si="393"/>
        <v>-1.5265681307203312</v>
      </c>
      <c r="N861" s="304">
        <f t="shared" ca="1" si="394"/>
        <v>-87.465911029450325</v>
      </c>
      <c r="P861" s="310">
        <f t="shared" ca="1" si="395"/>
        <v>23</v>
      </c>
      <c r="Q861" s="304">
        <f t="shared" ca="1" si="396"/>
        <v>0</v>
      </c>
      <c r="R861" s="306">
        <f t="shared" ca="1" si="397"/>
        <v>0</v>
      </c>
      <c r="S861" s="307">
        <f t="shared" ca="1" si="398"/>
        <v>5.083000000000002</v>
      </c>
      <c r="T861" s="304">
        <f t="shared" ca="1" si="378"/>
        <v>49.86423000000002</v>
      </c>
      <c r="U861" s="311">
        <f t="shared" ca="1" si="379"/>
        <v>0</v>
      </c>
      <c r="V861" s="306">
        <f t="shared" ca="1" si="380"/>
        <v>1.2266372193499393</v>
      </c>
      <c r="W861" s="304">
        <f t="shared" ca="1" si="381"/>
        <v>43.675678906635454</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1.2079347991187142</v>
      </c>
      <c r="AH861" s="304">
        <f t="shared" ca="1" si="405"/>
        <v>-8.5924717561674449</v>
      </c>
    </row>
    <row r="862" spans="1:34" x14ac:dyDescent="0.2">
      <c r="A862" s="347">
        <f t="shared" ca="1" si="383"/>
        <v>1E-4</v>
      </c>
      <c r="B862" s="304">
        <f t="shared" ca="1" si="384"/>
        <v>34.34710000000176</v>
      </c>
      <c r="D862" s="306">
        <f t="shared" ca="1" si="385"/>
        <v>-0.37990690064629545</v>
      </c>
      <c r="E862" s="307">
        <f t="shared" ca="1" si="386"/>
        <v>-1.2259023914855547</v>
      </c>
      <c r="F862" s="304">
        <f t="shared" ca="1" si="387"/>
        <v>1.2834196221846839</v>
      </c>
      <c r="G862" s="306">
        <f t="shared" ca="1" si="388"/>
        <v>4.7611756734644883</v>
      </c>
      <c r="H862" s="307">
        <f t="shared" ca="1" si="389"/>
        <v>-107.58101348368244</v>
      </c>
      <c r="I862" s="304">
        <f t="shared" ca="1" si="390"/>
        <v>107.68631879663197</v>
      </c>
      <c r="J862" s="306">
        <f t="shared" ca="1" si="391"/>
        <v>386.39683720709877</v>
      </c>
      <c r="K862" s="307">
        <f t="shared" ca="1" si="392"/>
        <v>-13.366888741443487</v>
      </c>
      <c r="L862" s="304">
        <f t="shared" ca="1" si="377"/>
        <v>386.62797301576006</v>
      </c>
      <c r="M862" s="306">
        <f t="shared" ca="1" si="393"/>
        <v>-1.5265685334986674</v>
      </c>
      <c r="N862" s="304">
        <f t="shared" ca="1" si="394"/>
        <v>-87.465934106949078</v>
      </c>
      <c r="P862" s="310">
        <f t="shared" ca="1" si="395"/>
        <v>23</v>
      </c>
      <c r="Q862" s="304">
        <f t="shared" ca="1" si="396"/>
        <v>0</v>
      </c>
      <c r="R862" s="306">
        <f t="shared" ca="1" si="397"/>
        <v>0</v>
      </c>
      <c r="S862" s="307">
        <f t="shared" ca="1" si="398"/>
        <v>5.083000000000002</v>
      </c>
      <c r="T862" s="304">
        <f t="shared" ca="1" si="378"/>
        <v>49.86423000000002</v>
      </c>
      <c r="U862" s="311">
        <f t="shared" ca="1" si="379"/>
        <v>0</v>
      </c>
      <c r="V862" s="306">
        <f t="shared" ca="1" si="380"/>
        <v>1.2266385389792385</v>
      </c>
      <c r="W862" s="304">
        <f t="shared" ca="1" si="381"/>
        <v>43.675823874797295</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1.2079064532553581</v>
      </c>
      <c r="AH862" s="304">
        <f t="shared" ca="1" si="405"/>
        <v>-8.5925002767333147</v>
      </c>
    </row>
    <row r="863" spans="1:34" x14ac:dyDescent="0.2">
      <c r="A863" s="347">
        <f t="shared" ca="1" si="383"/>
        <v>1E-4</v>
      </c>
      <c r="B863" s="304">
        <f t="shared" ca="1" si="384"/>
        <v>34.347200000001763</v>
      </c>
      <c r="D863" s="306">
        <f t="shared" ca="1" si="385"/>
        <v>-0.37990470413190169</v>
      </c>
      <c r="E863" s="307">
        <f t="shared" ca="1" si="386"/>
        <v>-1.2258737461604845</v>
      </c>
      <c r="F863" s="304">
        <f t="shared" ca="1" si="387"/>
        <v>1.2833916104397316</v>
      </c>
      <c r="G863" s="306">
        <f t="shared" ca="1" si="388"/>
        <v>4.7611376829940752</v>
      </c>
      <c r="H863" s="307">
        <f t="shared" ca="1" si="389"/>
        <v>-107.58113607105706</v>
      </c>
      <c r="I863" s="304">
        <f t="shared" ca="1" si="390"/>
        <v>107.68643958445149</v>
      </c>
      <c r="J863" s="306">
        <f t="shared" ca="1" si="391"/>
        <v>386.39683720709877</v>
      </c>
      <c r="K863" s="307">
        <f t="shared" ca="1" si="392"/>
        <v>-13.377646848921223</v>
      </c>
      <c r="L863" s="304">
        <f t="shared" ca="1" si="377"/>
        <v>386.62834510530087</v>
      </c>
      <c r="M863" s="306">
        <f t="shared" ca="1" si="393"/>
        <v>-1.5265689362728863</v>
      </c>
      <c r="N863" s="304">
        <f t="shared" ca="1" si="394"/>
        <v>-87.465957184211916</v>
      </c>
      <c r="P863" s="310">
        <f t="shared" ca="1" si="395"/>
        <v>23</v>
      </c>
      <c r="Q863" s="304">
        <f t="shared" ca="1" si="396"/>
        <v>0</v>
      </c>
      <c r="R863" s="306">
        <f t="shared" ca="1" si="397"/>
        <v>0</v>
      </c>
      <c r="S863" s="307">
        <f t="shared" ca="1" si="398"/>
        <v>5.083000000000002</v>
      </c>
      <c r="T863" s="304">
        <f t="shared" ca="1" si="378"/>
        <v>49.86423000000002</v>
      </c>
      <c r="U863" s="311">
        <f t="shared" ca="1" si="379"/>
        <v>0</v>
      </c>
      <c r="V863" s="306">
        <f t="shared" ca="1" si="380"/>
        <v>1.2266398586114622</v>
      </c>
      <c r="W863" s="304">
        <f t="shared" ca="1" si="381"/>
        <v>43.675968841084725</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1.2078781077573986</v>
      </c>
      <c r="AH863" s="304">
        <f t="shared" ca="1" si="405"/>
        <v>-8.5925287969304112</v>
      </c>
    </row>
    <row r="864" spans="1:34" x14ac:dyDescent="0.2">
      <c r="A864" s="347">
        <f t="shared" ca="1" si="383"/>
        <v>1E-4</v>
      </c>
      <c r="B864" s="304">
        <f t="shared" ca="1" si="384"/>
        <v>34.347300000001766</v>
      </c>
      <c r="D864" s="306">
        <f t="shared" ca="1" si="385"/>
        <v>-0.37990250761353433</v>
      </c>
      <c r="E864" s="307">
        <f t="shared" ca="1" si="386"/>
        <v>-1.2258451012057563</v>
      </c>
      <c r="F864" s="304">
        <f t="shared" ca="1" si="387"/>
        <v>1.283363599079077</v>
      </c>
      <c r="G864" s="306">
        <f t="shared" ca="1" si="388"/>
        <v>4.761099692743314</v>
      </c>
      <c r="H864" s="307">
        <f t="shared" ca="1" si="389"/>
        <v>-107.58125865556718</v>
      </c>
      <c r="I864" s="304">
        <f t="shared" ca="1" si="390"/>
        <v>107.68656036943649</v>
      </c>
      <c r="J864" s="306">
        <f t="shared" ca="1" si="391"/>
        <v>386.39683720709877</v>
      </c>
      <c r="K864" s="307">
        <f t="shared" ca="1" si="392"/>
        <v>-13.388404968657555</v>
      </c>
      <c r="L864" s="304">
        <f t="shared" ca="1" si="377"/>
        <v>386.62871749425693</v>
      </c>
      <c r="M864" s="306">
        <f t="shared" ca="1" si="393"/>
        <v>-1.5265693390429877</v>
      </c>
      <c r="N864" s="304">
        <f t="shared" ca="1" si="394"/>
        <v>-87.46598026123884</v>
      </c>
      <c r="P864" s="310">
        <f t="shared" ca="1" si="395"/>
        <v>23</v>
      </c>
      <c r="Q864" s="304">
        <f t="shared" ca="1" si="396"/>
        <v>0</v>
      </c>
      <c r="R864" s="306">
        <f t="shared" ca="1" si="397"/>
        <v>0</v>
      </c>
      <c r="S864" s="307">
        <f t="shared" ca="1" si="398"/>
        <v>5.083000000000002</v>
      </c>
      <c r="T864" s="304">
        <f t="shared" ca="1" si="378"/>
        <v>49.86423000000002</v>
      </c>
      <c r="U864" s="311">
        <f t="shared" ca="1" si="379"/>
        <v>0</v>
      </c>
      <c r="V864" s="306">
        <f t="shared" ca="1" si="380"/>
        <v>1.2266411782466102</v>
      </c>
      <c r="W864" s="304">
        <f t="shared" ca="1" si="381"/>
        <v>43.676113805497707</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1.207849762624825</v>
      </c>
      <c r="AH864" s="304">
        <f t="shared" ca="1" si="405"/>
        <v>-8.5925573167587466</v>
      </c>
    </row>
    <row r="865" spans="1:34" x14ac:dyDescent="0.2">
      <c r="A865" s="347">
        <f t="shared" ca="1" si="383"/>
        <v>1E-4</v>
      </c>
      <c r="B865" s="304">
        <f t="shared" ca="1" si="384"/>
        <v>34.34740000000177</v>
      </c>
      <c r="D865" s="306">
        <f t="shared" ca="1" si="385"/>
        <v>-0.37990031109119382</v>
      </c>
      <c r="E865" s="307">
        <f t="shared" ca="1" si="386"/>
        <v>-1.2258164566213754</v>
      </c>
      <c r="F865" s="304">
        <f t="shared" ca="1" si="387"/>
        <v>1.2833355881027262</v>
      </c>
      <c r="G865" s="306">
        <f t="shared" ca="1" si="388"/>
        <v>4.7610617027122046</v>
      </c>
      <c r="H865" s="307">
        <f t="shared" ca="1" si="389"/>
        <v>-107.58138123721284</v>
      </c>
      <c r="I865" s="304">
        <f t="shared" ca="1" si="390"/>
        <v>107.686681151587</v>
      </c>
      <c r="J865" s="306">
        <f t="shared" ca="1" si="391"/>
        <v>386.39683720709877</v>
      </c>
      <c r="K865" s="307">
        <f t="shared" ca="1" si="392"/>
        <v>-13.399163100652194</v>
      </c>
      <c r="L865" s="304">
        <f t="shared" ca="1" si="377"/>
        <v>386.62909018262849</v>
      </c>
      <c r="M865" s="306">
        <f t="shared" ca="1" si="393"/>
        <v>-1.5265697418089719</v>
      </c>
      <c r="N865" s="304">
        <f t="shared" ca="1" si="394"/>
        <v>-87.466003338029864</v>
      </c>
      <c r="P865" s="310">
        <f t="shared" ca="1" si="395"/>
        <v>23</v>
      </c>
      <c r="Q865" s="304">
        <f t="shared" ca="1" si="396"/>
        <v>0</v>
      </c>
      <c r="R865" s="306">
        <f t="shared" ca="1" si="397"/>
        <v>0</v>
      </c>
      <c r="S865" s="307">
        <f t="shared" ca="1" si="398"/>
        <v>5.083000000000002</v>
      </c>
      <c r="T865" s="304">
        <f t="shared" ca="1" si="378"/>
        <v>49.86423000000002</v>
      </c>
      <c r="U865" s="311">
        <f t="shared" ca="1" si="379"/>
        <v>0</v>
      </c>
      <c r="V865" s="306">
        <f t="shared" ca="1" si="380"/>
        <v>1.2266424978846826</v>
      </c>
      <c r="W865" s="304">
        <f t="shared" ca="1" si="381"/>
        <v>43.676258768036242</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1.2078214178576463</v>
      </c>
      <c r="AH865" s="304">
        <f t="shared" ca="1" si="405"/>
        <v>-8.5925858362183138</v>
      </c>
    </row>
    <row r="866" spans="1:34" x14ac:dyDescent="0.2">
      <c r="A866" s="347">
        <f t="shared" ca="1" si="383"/>
        <v>1E-4</v>
      </c>
      <c r="B866" s="304">
        <f t="shared" ca="1" si="384"/>
        <v>34.347500000001773</v>
      </c>
      <c r="D866" s="306">
        <f t="shared" ca="1" si="385"/>
        <v>-0.37989811456488098</v>
      </c>
      <c r="E866" s="307">
        <f t="shared" ca="1" si="386"/>
        <v>-1.2257878124073454</v>
      </c>
      <c r="F866" s="304">
        <f t="shared" ca="1" si="387"/>
        <v>1.2833075775106826</v>
      </c>
      <c r="G866" s="306">
        <f t="shared" ca="1" si="388"/>
        <v>4.761023712900748</v>
      </c>
      <c r="H866" s="307">
        <f t="shared" ca="1" si="389"/>
        <v>-107.58150381599408</v>
      </c>
      <c r="I866" s="304">
        <f t="shared" ca="1" si="390"/>
        <v>107.68680193090309</v>
      </c>
      <c r="J866" s="306">
        <f t="shared" ca="1" si="391"/>
        <v>386.39683720709877</v>
      </c>
      <c r="K866" s="307">
        <f t="shared" ca="1" si="392"/>
        <v>-13.409921244904854</v>
      </c>
      <c r="L866" s="304">
        <f t="shared" ca="1" si="377"/>
        <v>386.62946317041559</v>
      </c>
      <c r="M866" s="306">
        <f t="shared" ca="1" si="393"/>
        <v>-1.5265701445708388</v>
      </c>
      <c r="N866" s="304">
        <f t="shared" ca="1" si="394"/>
        <v>-87.466026414584988</v>
      </c>
      <c r="P866" s="310">
        <f t="shared" ca="1" si="395"/>
        <v>23</v>
      </c>
      <c r="Q866" s="304">
        <f t="shared" ca="1" si="396"/>
        <v>0</v>
      </c>
      <c r="R866" s="306">
        <f t="shared" ca="1" si="397"/>
        <v>0</v>
      </c>
      <c r="S866" s="307">
        <f t="shared" ca="1" si="398"/>
        <v>5.083000000000002</v>
      </c>
      <c r="T866" s="304">
        <f t="shared" ca="1" si="378"/>
        <v>49.86423000000002</v>
      </c>
      <c r="U866" s="311">
        <f t="shared" ca="1" si="379"/>
        <v>0</v>
      </c>
      <c r="V866" s="306">
        <f t="shared" ca="1" si="380"/>
        <v>1.2266438175256789</v>
      </c>
      <c r="W866" s="304">
        <f t="shared" ca="1" si="381"/>
        <v>43.676403728700386</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1.2077930734558571</v>
      </c>
      <c r="AH866" s="304">
        <f t="shared" ca="1" si="405"/>
        <v>-8.592614355309113</v>
      </c>
    </row>
    <row r="867" spans="1:34" x14ac:dyDescent="0.2">
      <c r="A867" s="347">
        <f t="shared" ca="1" si="383"/>
        <v>1E-4</v>
      </c>
      <c r="B867" s="304">
        <f t="shared" ca="1" si="384"/>
        <v>34.347600000001776</v>
      </c>
      <c r="D867" s="306">
        <f t="shared" ca="1" si="385"/>
        <v>-0.37989591803459516</v>
      </c>
      <c r="E867" s="307">
        <f t="shared" ca="1" si="386"/>
        <v>-1.2257591685636502</v>
      </c>
      <c r="F867" s="304">
        <f t="shared" ca="1" si="387"/>
        <v>1.2832795673029314</v>
      </c>
      <c r="G867" s="306">
        <f t="shared" ca="1" si="388"/>
        <v>4.7609857233089441</v>
      </c>
      <c r="H867" s="307">
        <f t="shared" ca="1" si="389"/>
        <v>-107.58162639191094</v>
      </c>
      <c r="I867" s="304">
        <f t="shared" ca="1" si="390"/>
        <v>107.68692270738477</v>
      </c>
      <c r="J867" s="306">
        <f t="shared" ca="1" si="391"/>
        <v>386.39683720709877</v>
      </c>
      <c r="K867" s="307">
        <f t="shared" ca="1" si="392"/>
        <v>-13.420679401415249</v>
      </c>
      <c r="L867" s="304">
        <f t="shared" ca="1" si="377"/>
        <v>386.62983645761835</v>
      </c>
      <c r="M867" s="306">
        <f t="shared" ca="1" si="393"/>
        <v>-1.5265705473285887</v>
      </c>
      <c r="N867" s="304">
        <f t="shared" ca="1" si="394"/>
        <v>-87.466049490904211</v>
      </c>
      <c r="P867" s="310">
        <f t="shared" ca="1" si="395"/>
        <v>23</v>
      </c>
      <c r="Q867" s="304">
        <f t="shared" ca="1" si="396"/>
        <v>0</v>
      </c>
      <c r="R867" s="306">
        <f t="shared" ca="1" si="397"/>
        <v>0</v>
      </c>
      <c r="S867" s="307">
        <f t="shared" ca="1" si="398"/>
        <v>5.083000000000002</v>
      </c>
      <c r="T867" s="304">
        <f t="shared" ca="1" si="378"/>
        <v>49.86423000000002</v>
      </c>
      <c r="U867" s="311">
        <f t="shared" ca="1" si="379"/>
        <v>0</v>
      </c>
      <c r="V867" s="306">
        <f t="shared" ca="1" si="380"/>
        <v>1.2266451371695994</v>
      </c>
      <c r="W867" s="304">
        <f t="shared" ca="1" si="381"/>
        <v>43.676548687490126</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1.2077647294194502</v>
      </c>
      <c r="AH867" s="304">
        <f t="shared" ca="1" si="405"/>
        <v>-8.5926428740311565</v>
      </c>
    </row>
    <row r="868" spans="1:34" x14ac:dyDescent="0.2">
      <c r="A868" s="347">
        <f t="shared" ca="1" si="383"/>
        <v>1E-4</v>
      </c>
      <c r="B868" s="304">
        <f t="shared" ca="1" si="384"/>
        <v>34.34770000000178</v>
      </c>
      <c r="D868" s="306">
        <f t="shared" ca="1" si="385"/>
        <v>-0.37989372150033707</v>
      </c>
      <c r="E868" s="307">
        <f t="shared" ca="1" si="386"/>
        <v>-1.2257305250902935</v>
      </c>
      <c r="F868" s="304">
        <f t="shared" ca="1" si="387"/>
        <v>1.2832515574794765</v>
      </c>
      <c r="G868" s="306">
        <f t="shared" ca="1" si="388"/>
        <v>4.7609477339367938</v>
      </c>
      <c r="H868" s="307">
        <f t="shared" ca="1" si="389"/>
        <v>-107.58174896496345</v>
      </c>
      <c r="I868" s="304">
        <f t="shared" ca="1" si="390"/>
        <v>107.68704348103208</v>
      </c>
      <c r="J868" s="306">
        <f t="shared" ca="1" si="391"/>
        <v>386.39683720709877</v>
      </c>
      <c r="K868" s="307">
        <f t="shared" ca="1" si="392"/>
        <v>-13.431437570183093</v>
      </c>
      <c r="L868" s="304">
        <f t="shared" ca="1" si="377"/>
        <v>386.63021004423712</v>
      </c>
      <c r="M868" s="306">
        <f t="shared" ca="1" si="393"/>
        <v>-1.5265709500822213</v>
      </c>
      <c r="N868" s="304">
        <f t="shared" ca="1" si="394"/>
        <v>-87.466072566987549</v>
      </c>
      <c r="P868" s="310">
        <f t="shared" ca="1" si="395"/>
        <v>23</v>
      </c>
      <c r="Q868" s="304">
        <f t="shared" ca="1" si="396"/>
        <v>0</v>
      </c>
      <c r="R868" s="306">
        <f t="shared" ca="1" si="397"/>
        <v>0</v>
      </c>
      <c r="S868" s="307">
        <f t="shared" ca="1" si="398"/>
        <v>5.083000000000002</v>
      </c>
      <c r="T868" s="304">
        <f t="shared" ca="1" si="378"/>
        <v>49.86423000000002</v>
      </c>
      <c r="U868" s="311">
        <f t="shared" ca="1" si="379"/>
        <v>0</v>
      </c>
      <c r="V868" s="306">
        <f t="shared" ca="1" si="380"/>
        <v>1.2266464568164446</v>
      </c>
      <c r="W868" s="304">
        <f t="shared" ca="1" si="381"/>
        <v>43.676693644405503</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1.2077363857484258</v>
      </c>
      <c r="AH868" s="304">
        <f t="shared" ca="1" si="405"/>
        <v>-8.5926713923844407</v>
      </c>
    </row>
    <row r="869" spans="1:34" x14ac:dyDescent="0.2">
      <c r="A869" s="347">
        <f t="shared" ca="1" si="383"/>
        <v>1E-4</v>
      </c>
      <c r="B869" s="304">
        <f t="shared" ca="1" si="384"/>
        <v>34.347800000001783</v>
      </c>
      <c r="D869" s="306">
        <f t="shared" ca="1" si="385"/>
        <v>-0.37989152496210776</v>
      </c>
      <c r="E869" s="307">
        <f t="shared" ca="1" si="386"/>
        <v>-1.2257018819872698</v>
      </c>
      <c r="F869" s="304">
        <f t="shared" ca="1" si="387"/>
        <v>1.2832235480403136</v>
      </c>
      <c r="G869" s="306">
        <f t="shared" ca="1" si="388"/>
        <v>4.7609097447842972</v>
      </c>
      <c r="H869" s="307">
        <f t="shared" ca="1" si="389"/>
        <v>-107.58187153515165</v>
      </c>
      <c r="I869" s="304">
        <f t="shared" ca="1" si="390"/>
        <v>107.68716425184505</v>
      </c>
      <c r="J869" s="306">
        <f t="shared" ca="1" si="391"/>
        <v>386.39683720709877</v>
      </c>
      <c r="K869" s="307">
        <f t="shared" ca="1" si="392"/>
        <v>-13.442195751208098</v>
      </c>
      <c r="L869" s="304">
        <f t="shared" ca="1" si="377"/>
        <v>386.63058393027183</v>
      </c>
      <c r="M869" s="306">
        <f t="shared" ca="1" si="393"/>
        <v>-1.5265713528317368</v>
      </c>
      <c r="N869" s="304">
        <f t="shared" ca="1" si="394"/>
        <v>-87.466095642835</v>
      </c>
      <c r="P869" s="310">
        <f t="shared" ca="1" si="395"/>
        <v>23</v>
      </c>
      <c r="Q869" s="304">
        <f t="shared" ca="1" si="396"/>
        <v>0</v>
      </c>
      <c r="R869" s="306">
        <f t="shared" ca="1" si="397"/>
        <v>0</v>
      </c>
      <c r="S869" s="307">
        <f t="shared" ca="1" si="398"/>
        <v>5.083000000000002</v>
      </c>
      <c r="T869" s="304">
        <f t="shared" ca="1" si="378"/>
        <v>49.86423000000002</v>
      </c>
      <c r="U869" s="311">
        <f t="shared" ca="1" si="379"/>
        <v>0</v>
      </c>
      <c r="V869" s="306">
        <f t="shared" ca="1" si="380"/>
        <v>1.226647776466214</v>
      </c>
      <c r="W869" s="304">
        <f t="shared" ca="1" si="381"/>
        <v>43.676838599446512</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1.2077080424427766</v>
      </c>
      <c r="AH869" s="304">
        <f t="shared" ca="1" si="405"/>
        <v>-8.5926999103689727</v>
      </c>
    </row>
    <row r="870" spans="1:34" x14ac:dyDescent="0.2">
      <c r="A870" s="347">
        <f t="shared" ca="1" si="383"/>
        <v>1E-4</v>
      </c>
      <c r="B870" s="304">
        <f t="shared" ca="1" si="384"/>
        <v>34.347900000001786</v>
      </c>
      <c r="D870" s="306">
        <f t="shared" ca="1" si="385"/>
        <v>-0.37988932841990813</v>
      </c>
      <c r="E870" s="307">
        <f t="shared" ca="1" si="386"/>
        <v>-1.2256732392545775</v>
      </c>
      <c r="F870" s="304">
        <f t="shared" ca="1" si="387"/>
        <v>1.2831955389854415</v>
      </c>
      <c r="G870" s="306">
        <f t="shared" ca="1" si="388"/>
        <v>4.7608717558514551</v>
      </c>
      <c r="H870" s="307">
        <f t="shared" ca="1" si="389"/>
        <v>-107.58199410247558</v>
      </c>
      <c r="I870" s="304">
        <f t="shared" ca="1" si="390"/>
        <v>107.68728501982375</v>
      </c>
      <c r="J870" s="306">
        <f t="shared" ca="1" si="391"/>
        <v>386.39683720709877</v>
      </c>
      <c r="K870" s="307">
        <f t="shared" ca="1" si="392"/>
        <v>-13.45295394448998</v>
      </c>
      <c r="L870" s="304">
        <f t="shared" ca="1" si="377"/>
        <v>386.63095811572271</v>
      </c>
      <c r="M870" s="306">
        <f t="shared" ca="1" si="393"/>
        <v>-1.5265717555771354</v>
      </c>
      <c r="N870" s="304">
        <f t="shared" ca="1" si="394"/>
        <v>-87.466118718446552</v>
      </c>
      <c r="P870" s="310">
        <f t="shared" ca="1" si="395"/>
        <v>23</v>
      </c>
      <c r="Q870" s="304">
        <f t="shared" ca="1" si="396"/>
        <v>0</v>
      </c>
      <c r="R870" s="306">
        <f t="shared" ca="1" si="397"/>
        <v>0</v>
      </c>
      <c r="S870" s="307">
        <f t="shared" ca="1" si="398"/>
        <v>5.083000000000002</v>
      </c>
      <c r="T870" s="304">
        <f t="shared" ca="1" si="378"/>
        <v>49.86423000000002</v>
      </c>
      <c r="U870" s="311">
        <f t="shared" ca="1" si="379"/>
        <v>0</v>
      </c>
      <c r="V870" s="306">
        <f t="shared" ca="1" si="380"/>
        <v>1.2266490961189067</v>
      </c>
      <c r="W870" s="304">
        <f t="shared" ca="1" si="381"/>
        <v>43.676983552613159</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1.2076796995025063</v>
      </c>
      <c r="AH870" s="304">
        <f t="shared" ca="1" si="405"/>
        <v>-8.5927284279847527</v>
      </c>
    </row>
    <row r="871" spans="1:34" x14ac:dyDescent="0.2">
      <c r="A871" s="347">
        <f t="shared" ca="1" si="383"/>
        <v>1E-4</v>
      </c>
      <c r="B871" s="304">
        <f t="shared" ca="1" si="384"/>
        <v>34.34800000000179</v>
      </c>
      <c r="D871" s="306">
        <f t="shared" ca="1" si="385"/>
        <v>-0.37988713187373696</v>
      </c>
      <c r="E871" s="307">
        <f t="shared" ca="1" si="386"/>
        <v>-1.2256445968922201</v>
      </c>
      <c r="F871" s="304">
        <f t="shared" ca="1" si="387"/>
        <v>1.2831675303148637</v>
      </c>
      <c r="G871" s="306">
        <f t="shared" ca="1" si="388"/>
        <v>4.7608337671382674</v>
      </c>
      <c r="H871" s="307">
        <f t="shared" ca="1" si="389"/>
        <v>-107.58211666693526</v>
      </c>
      <c r="I871" s="304">
        <f t="shared" ca="1" si="390"/>
        <v>107.68740578496816</v>
      </c>
      <c r="J871" s="306">
        <f t="shared" ca="1" si="391"/>
        <v>386.39683720709877</v>
      </c>
      <c r="K871" s="307">
        <f t="shared" ca="1" si="392"/>
        <v>-13.463712150028451</v>
      </c>
      <c r="L871" s="304">
        <f t="shared" ca="1" si="377"/>
        <v>386.63133260058993</v>
      </c>
      <c r="M871" s="306">
        <f t="shared" ca="1" si="393"/>
        <v>-1.5265721583184171</v>
      </c>
      <c r="N871" s="304">
        <f t="shared" ca="1" si="394"/>
        <v>-87.466141793822231</v>
      </c>
      <c r="P871" s="310">
        <f t="shared" ca="1" si="395"/>
        <v>23</v>
      </c>
      <c r="Q871" s="304">
        <f t="shared" ca="1" si="396"/>
        <v>0</v>
      </c>
      <c r="R871" s="306">
        <f t="shared" ca="1" si="397"/>
        <v>0</v>
      </c>
      <c r="S871" s="307">
        <f t="shared" ca="1" si="398"/>
        <v>5.083000000000002</v>
      </c>
      <c r="T871" s="304">
        <f t="shared" ca="1" si="378"/>
        <v>49.86423000000002</v>
      </c>
      <c r="U871" s="311">
        <f t="shared" ca="1" si="379"/>
        <v>0</v>
      </c>
      <c r="V871" s="306">
        <f t="shared" ca="1" si="380"/>
        <v>1.2266504157745242</v>
      </c>
      <c r="W871" s="304">
        <f t="shared" ca="1" si="381"/>
        <v>43.677128503905479</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1.2076513569276131</v>
      </c>
      <c r="AH871" s="304">
        <f t="shared" ca="1" si="405"/>
        <v>-8.5927569452317805</v>
      </c>
    </row>
    <row r="872" spans="1:34" x14ac:dyDescent="0.2">
      <c r="A872" s="347">
        <f t="shared" ca="1" si="383"/>
        <v>1E-4</v>
      </c>
      <c r="B872" s="304">
        <f t="shared" ca="1" si="384"/>
        <v>34.348100000001793</v>
      </c>
      <c r="D872" s="306">
        <f t="shared" ca="1" si="385"/>
        <v>-0.37988493532359557</v>
      </c>
      <c r="E872" s="307">
        <f t="shared" ca="1" si="386"/>
        <v>-1.225615954900185</v>
      </c>
      <c r="F872" s="304">
        <f t="shared" ca="1" si="387"/>
        <v>1.2831395220285691</v>
      </c>
      <c r="G872" s="306">
        <f t="shared" ca="1" si="388"/>
        <v>4.7607957786447352</v>
      </c>
      <c r="H872" s="307">
        <f t="shared" ca="1" si="389"/>
        <v>-107.58223922853075</v>
      </c>
      <c r="I872" s="304">
        <f t="shared" ca="1" si="390"/>
        <v>107.68752654727837</v>
      </c>
      <c r="J872" s="306">
        <f t="shared" ca="1" si="391"/>
        <v>386.39683720709877</v>
      </c>
      <c r="K872" s="307">
        <f t="shared" ca="1" si="392"/>
        <v>-13.474470367823224</v>
      </c>
      <c r="L872" s="304">
        <f t="shared" ca="1" si="377"/>
        <v>386.63170738487361</v>
      </c>
      <c r="M872" s="306">
        <f t="shared" ca="1" si="393"/>
        <v>-1.5265725610555818</v>
      </c>
      <c r="N872" s="304">
        <f t="shared" ca="1" si="394"/>
        <v>-87.466164868962011</v>
      </c>
      <c r="P872" s="310">
        <f t="shared" ca="1" si="395"/>
        <v>23</v>
      </c>
      <c r="Q872" s="304">
        <f t="shared" ca="1" si="396"/>
        <v>0</v>
      </c>
      <c r="R872" s="306">
        <f t="shared" ca="1" si="397"/>
        <v>0</v>
      </c>
      <c r="S872" s="307">
        <f t="shared" ca="1" si="398"/>
        <v>5.083000000000002</v>
      </c>
      <c r="T872" s="304">
        <f t="shared" ca="1" si="378"/>
        <v>49.86423000000002</v>
      </c>
      <c r="U872" s="311">
        <f t="shared" ca="1" si="379"/>
        <v>0</v>
      </c>
      <c r="V872" s="306">
        <f t="shared" ca="1" si="380"/>
        <v>1.2266517354330657</v>
      </c>
      <c r="W872" s="304">
        <f t="shared" ca="1" si="381"/>
        <v>43.677273453323465</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1.2076230147180862</v>
      </c>
      <c r="AH872" s="304">
        <f t="shared" ca="1" si="405"/>
        <v>-8.592785462110065</v>
      </c>
    </row>
    <row r="873" spans="1:34" x14ac:dyDescent="0.2">
      <c r="A873" s="347">
        <f t="shared" ca="1" si="383"/>
        <v>1E-4</v>
      </c>
      <c r="B873" s="304">
        <f t="shared" ca="1" si="384"/>
        <v>34.348200000001796</v>
      </c>
      <c r="D873" s="306">
        <f t="shared" ca="1" si="385"/>
        <v>-0.37988273876948458</v>
      </c>
      <c r="E873" s="307">
        <f t="shared" ca="1" si="386"/>
        <v>-1.225587313278476</v>
      </c>
      <c r="F873" s="304">
        <f t="shared" ca="1" si="387"/>
        <v>1.2831115141265617</v>
      </c>
      <c r="G873" s="306">
        <f t="shared" ca="1" si="388"/>
        <v>4.7607577903708584</v>
      </c>
      <c r="H873" s="307">
        <f t="shared" ca="1" si="389"/>
        <v>-107.58236178726209</v>
      </c>
      <c r="I873" s="304">
        <f t="shared" ca="1" si="390"/>
        <v>107.6876473067544</v>
      </c>
      <c r="J873" s="306">
        <f t="shared" ca="1" si="391"/>
        <v>386.39683720709877</v>
      </c>
      <c r="K873" s="307">
        <f t="shared" ca="1" si="392"/>
        <v>-13.485228597874015</v>
      </c>
      <c r="L873" s="304">
        <f t="shared" ca="1" si="377"/>
        <v>386.63208246857386</v>
      </c>
      <c r="M873" s="306">
        <f t="shared" ca="1" si="393"/>
        <v>-1.5265729637886296</v>
      </c>
      <c r="N873" s="304">
        <f t="shared" ca="1" si="394"/>
        <v>-87.466187943865933</v>
      </c>
      <c r="P873" s="310">
        <f t="shared" ca="1" si="395"/>
        <v>23</v>
      </c>
      <c r="Q873" s="304">
        <f t="shared" ca="1" si="396"/>
        <v>0</v>
      </c>
      <c r="R873" s="306">
        <f t="shared" ca="1" si="397"/>
        <v>0</v>
      </c>
      <c r="S873" s="307">
        <f t="shared" ca="1" si="398"/>
        <v>5.083000000000002</v>
      </c>
      <c r="T873" s="304">
        <f t="shared" ca="1" si="378"/>
        <v>49.86423000000002</v>
      </c>
      <c r="U873" s="311">
        <f t="shared" ca="1" si="379"/>
        <v>0</v>
      </c>
      <c r="V873" s="306">
        <f t="shared" ca="1" si="380"/>
        <v>1.2266530550945314</v>
      </c>
      <c r="W873" s="304">
        <f t="shared" ca="1" si="381"/>
        <v>43.677418400867182</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1.2075946728739311</v>
      </c>
      <c r="AH873" s="304">
        <f t="shared" ca="1" si="405"/>
        <v>-8.5928139786196045</v>
      </c>
    </row>
    <row r="874" spans="1:34" x14ac:dyDescent="0.2">
      <c r="A874" s="347">
        <f t="shared" ca="1" si="383"/>
        <v>1E-4</v>
      </c>
      <c r="B874" s="304">
        <f t="shared" ca="1" si="384"/>
        <v>34.3483000000018</v>
      </c>
      <c r="D874" s="306">
        <f t="shared" ca="1" si="385"/>
        <v>-0.37988054221140533</v>
      </c>
      <c r="E874" s="307">
        <f t="shared" ca="1" si="386"/>
        <v>-1.2255586720270806</v>
      </c>
      <c r="F874" s="304">
        <f t="shared" ca="1" si="387"/>
        <v>1.2830835066088304</v>
      </c>
      <c r="G874" s="306">
        <f t="shared" ca="1" si="388"/>
        <v>4.7607198023166371</v>
      </c>
      <c r="H874" s="307">
        <f t="shared" ca="1" si="389"/>
        <v>-107.58248434312929</v>
      </c>
      <c r="I874" s="304">
        <f t="shared" ca="1" si="390"/>
        <v>107.68776806339626</v>
      </c>
      <c r="J874" s="306">
        <f t="shared" ca="1" si="391"/>
        <v>386.39683720709877</v>
      </c>
      <c r="K874" s="307">
        <f t="shared" ca="1" si="392"/>
        <v>-13.495986840180533</v>
      </c>
      <c r="L874" s="304">
        <f t="shared" ca="1" si="377"/>
        <v>386.63245785169084</v>
      </c>
      <c r="M874" s="306">
        <f t="shared" ca="1" si="393"/>
        <v>-1.5265733665175607</v>
      </c>
      <c r="N874" s="304">
        <f t="shared" ca="1" si="394"/>
        <v>-87.466211018533969</v>
      </c>
      <c r="P874" s="310">
        <f t="shared" ca="1" si="395"/>
        <v>23</v>
      </c>
      <c r="Q874" s="304">
        <f t="shared" ca="1" si="396"/>
        <v>0</v>
      </c>
      <c r="R874" s="306">
        <f t="shared" ca="1" si="397"/>
        <v>0</v>
      </c>
      <c r="S874" s="307">
        <f t="shared" ca="1" si="398"/>
        <v>5.083000000000002</v>
      </c>
      <c r="T874" s="304">
        <f t="shared" ca="1" si="378"/>
        <v>49.86423000000002</v>
      </c>
      <c r="U874" s="311">
        <f t="shared" ca="1" si="379"/>
        <v>0</v>
      </c>
      <c r="V874" s="306">
        <f t="shared" ca="1" si="380"/>
        <v>1.2266543747589211</v>
      </c>
      <c r="W874" s="304">
        <f t="shared" ca="1" si="381"/>
        <v>43.677563346536566</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1.2075663313951353</v>
      </c>
      <c r="AH874" s="304">
        <f t="shared" ca="1" si="405"/>
        <v>-8.5928424947604096</v>
      </c>
    </row>
    <row r="875" spans="1:34" x14ac:dyDescent="0.2">
      <c r="A875" s="347">
        <f t="shared" ca="1" si="383"/>
        <v>1E-4</v>
      </c>
      <c r="B875" s="304">
        <f t="shared" ca="1" si="384"/>
        <v>34.348400000001803</v>
      </c>
      <c r="D875" s="306">
        <f t="shared" ca="1" si="385"/>
        <v>-0.37987834564935624</v>
      </c>
      <c r="E875" s="307">
        <f t="shared" ca="1" si="386"/>
        <v>-1.2255300311460093</v>
      </c>
      <c r="F875" s="304">
        <f t="shared" ca="1" si="387"/>
        <v>1.2830554994753851</v>
      </c>
      <c r="G875" s="306">
        <f t="shared" ca="1" si="388"/>
        <v>4.7606818144820719</v>
      </c>
      <c r="H875" s="307">
        <f t="shared" ca="1" si="389"/>
        <v>-107.5826068961324</v>
      </c>
      <c r="I875" s="304">
        <f t="shared" ca="1" si="390"/>
        <v>107.68788881720403</v>
      </c>
      <c r="J875" s="306">
        <f t="shared" ca="1" si="391"/>
        <v>386.39683720709877</v>
      </c>
      <c r="K875" s="307">
        <f t="shared" ca="1" si="392"/>
        <v>-13.506745094742497</v>
      </c>
      <c r="L875" s="304">
        <f t="shared" ca="1" si="377"/>
        <v>386.63283353422474</v>
      </c>
      <c r="M875" s="306">
        <f t="shared" ca="1" si="393"/>
        <v>-1.5265737692423751</v>
      </c>
      <c r="N875" s="304">
        <f t="shared" ca="1" si="394"/>
        <v>-87.466234092966133</v>
      </c>
      <c r="P875" s="310">
        <f t="shared" ca="1" si="395"/>
        <v>23</v>
      </c>
      <c r="Q875" s="304">
        <f t="shared" ca="1" si="396"/>
        <v>0</v>
      </c>
      <c r="R875" s="306">
        <f t="shared" ca="1" si="397"/>
        <v>0</v>
      </c>
      <c r="S875" s="307">
        <f t="shared" ca="1" si="398"/>
        <v>5.083000000000002</v>
      </c>
      <c r="T875" s="304">
        <f t="shared" ca="1" si="378"/>
        <v>49.86423000000002</v>
      </c>
      <c r="U875" s="311">
        <f t="shared" ca="1" si="379"/>
        <v>0</v>
      </c>
      <c r="V875" s="306">
        <f t="shared" ca="1" si="380"/>
        <v>1.2266556944262346</v>
      </c>
      <c r="W875" s="304">
        <f t="shared" ca="1" si="381"/>
        <v>43.677708290331694</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1.2075379902817076</v>
      </c>
      <c r="AH875" s="304">
        <f t="shared" ca="1" si="405"/>
        <v>-8.5928710105324715</v>
      </c>
    </row>
    <row r="876" spans="1:34" x14ac:dyDescent="0.2">
      <c r="A876" s="347">
        <f t="shared" ca="1" si="383"/>
        <v>1E-4</v>
      </c>
      <c r="B876" s="304">
        <f t="shared" ca="1" si="384"/>
        <v>34.348500000001806</v>
      </c>
      <c r="D876" s="306">
        <f t="shared" ca="1" si="385"/>
        <v>-0.37987614908333861</v>
      </c>
      <c r="E876" s="307">
        <f t="shared" ca="1" si="386"/>
        <v>-1.2255013906352499</v>
      </c>
      <c r="F876" s="304">
        <f t="shared" ca="1" si="387"/>
        <v>1.2830274927262153</v>
      </c>
      <c r="G876" s="306">
        <f t="shared" ca="1" si="388"/>
        <v>4.760643826867164</v>
      </c>
      <c r="H876" s="307">
        <f t="shared" ca="1" si="389"/>
        <v>-107.58272944627147</v>
      </c>
      <c r="I876" s="304">
        <f t="shared" ca="1" si="390"/>
        <v>107.68800956817772</v>
      </c>
      <c r="J876" s="306">
        <f t="shared" ca="1" si="391"/>
        <v>386.39683720709877</v>
      </c>
      <c r="K876" s="307">
        <f t="shared" ca="1" si="392"/>
        <v>-13.517503361559617</v>
      </c>
      <c r="L876" s="304">
        <f t="shared" ca="1" si="377"/>
        <v>386.63320951617561</v>
      </c>
      <c r="M876" s="306">
        <f t="shared" ca="1" si="393"/>
        <v>-1.5265741719630728</v>
      </c>
      <c r="N876" s="304">
        <f t="shared" ca="1" si="394"/>
        <v>-87.466257167162439</v>
      </c>
      <c r="P876" s="310">
        <f t="shared" ca="1" si="395"/>
        <v>23</v>
      </c>
      <c r="Q876" s="304">
        <f t="shared" ca="1" si="396"/>
        <v>0</v>
      </c>
      <c r="R876" s="306">
        <f t="shared" ca="1" si="397"/>
        <v>0</v>
      </c>
      <c r="S876" s="307">
        <f t="shared" ca="1" si="398"/>
        <v>5.083000000000002</v>
      </c>
      <c r="T876" s="304">
        <f t="shared" ca="1" si="378"/>
        <v>49.86423000000002</v>
      </c>
      <c r="U876" s="311">
        <f t="shared" ca="1" si="379"/>
        <v>0</v>
      </c>
      <c r="V876" s="306">
        <f t="shared" ca="1" si="380"/>
        <v>1.2266570140964721</v>
      </c>
      <c r="W876" s="304">
        <f t="shared" ca="1" si="381"/>
        <v>43.677853232252552</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1.2075096495336375</v>
      </c>
      <c r="AH876" s="304">
        <f t="shared" ca="1" si="405"/>
        <v>-8.5928995259358008</v>
      </c>
    </row>
    <row r="877" spans="1:34" x14ac:dyDescent="0.2">
      <c r="A877" s="347">
        <f t="shared" ca="1" si="383"/>
        <v>1E-4</v>
      </c>
      <c r="B877" s="304">
        <f t="shared" ca="1" si="384"/>
        <v>34.348600000001809</v>
      </c>
      <c r="D877" s="306">
        <f t="shared" ca="1" si="385"/>
        <v>-0.37987395251335337</v>
      </c>
      <c r="E877" s="307">
        <f t="shared" ca="1" si="386"/>
        <v>-1.225472750494804</v>
      </c>
      <c r="F877" s="304">
        <f t="shared" ca="1" si="387"/>
        <v>1.2829994863613225</v>
      </c>
      <c r="G877" s="306">
        <f t="shared" ca="1" si="388"/>
        <v>4.7606058394719124</v>
      </c>
      <c r="H877" s="307">
        <f t="shared" ca="1" si="389"/>
        <v>-107.58285199354653</v>
      </c>
      <c r="I877" s="304">
        <f t="shared" ca="1" si="390"/>
        <v>107.68813031631737</v>
      </c>
      <c r="J877" s="306">
        <f t="shared" ca="1" si="391"/>
        <v>386.39683720709877</v>
      </c>
      <c r="K877" s="307">
        <f t="shared" ca="1" si="392"/>
        <v>-13.528261640631609</v>
      </c>
      <c r="L877" s="304">
        <f t="shared" ca="1" si="377"/>
        <v>386.63358579754367</v>
      </c>
      <c r="M877" s="306">
        <f t="shared" ca="1" si="393"/>
        <v>-1.5265745746796537</v>
      </c>
      <c r="N877" s="304">
        <f t="shared" ca="1" si="394"/>
        <v>-87.46628024112286</v>
      </c>
      <c r="P877" s="310">
        <f t="shared" ca="1" si="395"/>
        <v>23</v>
      </c>
      <c r="Q877" s="304">
        <f t="shared" ca="1" si="396"/>
        <v>0</v>
      </c>
      <c r="R877" s="306">
        <f t="shared" ca="1" si="397"/>
        <v>0</v>
      </c>
      <c r="S877" s="307">
        <f t="shared" ca="1" si="398"/>
        <v>5.083000000000002</v>
      </c>
      <c r="T877" s="304">
        <f t="shared" ca="1" si="378"/>
        <v>49.86423000000002</v>
      </c>
      <c r="U877" s="311">
        <f t="shared" ca="1" si="379"/>
        <v>0</v>
      </c>
      <c r="V877" s="306">
        <f t="shared" ca="1" si="380"/>
        <v>1.2266583337696337</v>
      </c>
      <c r="W877" s="304">
        <f t="shared" ca="1" si="381"/>
        <v>43.677998172299176</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1.2074813091509213</v>
      </c>
      <c r="AH877" s="304">
        <f t="shared" ca="1" si="405"/>
        <v>-8.5929280409703992</v>
      </c>
    </row>
    <row r="878" spans="1:34" x14ac:dyDescent="0.2">
      <c r="A878" s="347">
        <f t="shared" ca="1" si="383"/>
        <v>1E-4</v>
      </c>
      <c r="B878" s="304">
        <f t="shared" ca="1" si="384"/>
        <v>34.348700000001813</v>
      </c>
      <c r="D878" s="306">
        <f t="shared" ca="1" si="385"/>
        <v>-0.37987175593940142</v>
      </c>
      <c r="E878" s="307">
        <f t="shared" ca="1" si="386"/>
        <v>-1.2254441107246627</v>
      </c>
      <c r="F878" s="304">
        <f t="shared" ca="1" si="387"/>
        <v>1.2829714803806995</v>
      </c>
      <c r="G878" s="306">
        <f t="shared" ca="1" si="388"/>
        <v>4.7605678522963188</v>
      </c>
      <c r="H878" s="307">
        <f t="shared" ca="1" si="389"/>
        <v>-107.5829745379576</v>
      </c>
      <c r="I878" s="304">
        <f t="shared" ca="1" si="390"/>
        <v>107.68825106162302</v>
      </c>
      <c r="J878" s="306">
        <f t="shared" ca="1" si="391"/>
        <v>386.39683720709877</v>
      </c>
      <c r="K878" s="307">
        <f t="shared" ca="1" si="392"/>
        <v>-13.539019931958183</v>
      </c>
      <c r="L878" s="304">
        <f t="shared" ca="1" si="377"/>
        <v>386.63396237832899</v>
      </c>
      <c r="M878" s="306">
        <f t="shared" ca="1" si="393"/>
        <v>-1.5265749773921182</v>
      </c>
      <c r="N878" s="304">
        <f t="shared" ca="1" si="394"/>
        <v>-87.466303314847437</v>
      </c>
      <c r="P878" s="310">
        <f t="shared" ca="1" si="395"/>
        <v>23</v>
      </c>
      <c r="Q878" s="304">
        <f t="shared" ca="1" si="396"/>
        <v>0</v>
      </c>
      <c r="R878" s="306">
        <f t="shared" ca="1" si="397"/>
        <v>0</v>
      </c>
      <c r="S878" s="307">
        <f t="shared" ca="1" si="398"/>
        <v>5.083000000000002</v>
      </c>
      <c r="T878" s="304">
        <f t="shared" ca="1" si="378"/>
        <v>49.86423000000002</v>
      </c>
      <c r="U878" s="311">
        <f t="shared" ca="1" si="379"/>
        <v>0</v>
      </c>
      <c r="V878" s="306">
        <f t="shared" ca="1" si="380"/>
        <v>1.2266596534457193</v>
      </c>
      <c r="W878" s="304">
        <f t="shared" ca="1" si="381"/>
        <v>43.678143110471552</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1.2074529691335592</v>
      </c>
      <c r="AH878" s="304">
        <f t="shared" ca="1" si="405"/>
        <v>-8.5929565556362704</v>
      </c>
    </row>
    <row r="879" spans="1:34" x14ac:dyDescent="0.2">
      <c r="A879" s="347">
        <f t="shared" ca="1" si="383"/>
        <v>1E-4</v>
      </c>
      <c r="B879" s="304">
        <f t="shared" ca="1" si="384"/>
        <v>34.348800000001816</v>
      </c>
      <c r="D879" s="306">
        <f t="shared" ca="1" si="385"/>
        <v>-0.37986955936148153</v>
      </c>
      <c r="E879" s="307">
        <f t="shared" ca="1" si="386"/>
        <v>-1.2254154713248333</v>
      </c>
      <c r="F879" s="304">
        <f t="shared" ca="1" si="387"/>
        <v>1.2829434747843529</v>
      </c>
      <c r="G879" s="306">
        <f t="shared" ca="1" si="388"/>
        <v>4.7605298653403825</v>
      </c>
      <c r="H879" s="307">
        <f t="shared" ca="1" si="389"/>
        <v>-107.58309707950473</v>
      </c>
      <c r="I879" s="304">
        <f t="shared" ca="1" si="390"/>
        <v>107.68837180409469</v>
      </c>
      <c r="J879" s="306">
        <f t="shared" ca="1" si="391"/>
        <v>386.39683720709877</v>
      </c>
      <c r="K879" s="307">
        <f t="shared" ca="1" si="392"/>
        <v>-13.549778235539057</v>
      </c>
      <c r="L879" s="304">
        <f t="shared" ca="1" si="377"/>
        <v>386.63433925853178</v>
      </c>
      <c r="M879" s="306">
        <f t="shared" ca="1" si="393"/>
        <v>-1.5265753801004662</v>
      </c>
      <c r="N879" s="304">
        <f t="shared" ca="1" si="394"/>
        <v>-87.466326388336157</v>
      </c>
      <c r="P879" s="310">
        <f t="shared" ca="1" si="395"/>
        <v>23</v>
      </c>
      <c r="Q879" s="304">
        <f t="shared" ca="1" si="396"/>
        <v>0</v>
      </c>
      <c r="R879" s="306">
        <f t="shared" ca="1" si="397"/>
        <v>0</v>
      </c>
      <c r="S879" s="307">
        <f t="shared" ca="1" si="398"/>
        <v>5.083000000000002</v>
      </c>
      <c r="T879" s="304">
        <f t="shared" ca="1" si="378"/>
        <v>49.86423000000002</v>
      </c>
      <c r="U879" s="311">
        <f t="shared" ca="1" si="379"/>
        <v>0</v>
      </c>
      <c r="V879" s="306">
        <f t="shared" ca="1" si="380"/>
        <v>1.2266609731247282</v>
      </c>
      <c r="W879" s="304">
        <f t="shared" ca="1" si="381"/>
        <v>43.678288046769694</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1.2074246294815527</v>
      </c>
      <c r="AH879" s="304">
        <f t="shared" ca="1" si="405"/>
        <v>-8.5929850699334125</v>
      </c>
    </row>
    <row r="880" spans="1:34" x14ac:dyDescent="0.2">
      <c r="A880" s="347">
        <f t="shared" ca="1" si="383"/>
        <v>1E-4</v>
      </c>
      <c r="B880" s="304">
        <f t="shared" ca="1" si="384"/>
        <v>34.348900000001819</v>
      </c>
      <c r="D880" s="306">
        <f t="shared" ca="1" si="385"/>
        <v>-0.37986736277959482</v>
      </c>
      <c r="E880" s="307">
        <f t="shared" ca="1" si="386"/>
        <v>-1.2253868322953085</v>
      </c>
      <c r="F880" s="304">
        <f t="shared" ca="1" si="387"/>
        <v>1.2829154695722766</v>
      </c>
      <c r="G880" s="306">
        <f t="shared" ca="1" si="388"/>
        <v>4.7604918786041042</v>
      </c>
      <c r="H880" s="307">
        <f t="shared" ca="1" si="389"/>
        <v>-107.58321961818795</v>
      </c>
      <c r="I880" s="304">
        <f t="shared" ca="1" si="390"/>
        <v>107.68849254373244</v>
      </c>
      <c r="J880" s="306">
        <f t="shared" ca="1" si="391"/>
        <v>386.39683720709877</v>
      </c>
      <c r="K880" s="307">
        <f t="shared" ca="1" si="392"/>
        <v>-13.560536551373941</v>
      </c>
      <c r="L880" s="304">
        <f t="shared" ca="1" si="377"/>
        <v>386.63471643815217</v>
      </c>
      <c r="M880" s="306">
        <f t="shared" ca="1" si="393"/>
        <v>-1.526575782804698</v>
      </c>
      <c r="N880" s="304">
        <f t="shared" ca="1" si="394"/>
        <v>-87.466349461589019</v>
      </c>
      <c r="P880" s="310">
        <f t="shared" ca="1" si="395"/>
        <v>23</v>
      </c>
      <c r="Q880" s="304">
        <f t="shared" ca="1" si="396"/>
        <v>0</v>
      </c>
      <c r="R880" s="306">
        <f t="shared" ca="1" si="397"/>
        <v>0</v>
      </c>
      <c r="S880" s="307">
        <f t="shared" ca="1" si="398"/>
        <v>5.083000000000002</v>
      </c>
      <c r="T880" s="304">
        <f t="shared" ca="1" si="378"/>
        <v>49.86423000000002</v>
      </c>
      <c r="U880" s="311">
        <f t="shared" ca="1" si="379"/>
        <v>0</v>
      </c>
      <c r="V880" s="306">
        <f t="shared" ca="1" si="380"/>
        <v>1.2266622928066615</v>
      </c>
      <c r="W880" s="304">
        <f t="shared" ca="1" si="381"/>
        <v>43.678432981193652</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1.2073962901948967</v>
      </c>
      <c r="AH880" s="304">
        <f t="shared" ca="1" si="405"/>
        <v>-8.5930135838618291</v>
      </c>
    </row>
    <row r="881" spans="1:34" x14ac:dyDescent="0.2">
      <c r="A881" s="347">
        <f t="shared" ca="1" si="383"/>
        <v>1E-4</v>
      </c>
      <c r="B881" s="304">
        <f t="shared" ca="1" si="384"/>
        <v>34.349000000001823</v>
      </c>
      <c r="D881" s="306">
        <f t="shared" ca="1" si="385"/>
        <v>-0.37986516619374039</v>
      </c>
      <c r="E881" s="307">
        <f t="shared" ca="1" si="386"/>
        <v>-1.2253581936360796</v>
      </c>
      <c r="F881" s="304">
        <f t="shared" ca="1" si="387"/>
        <v>1.2828874647444621</v>
      </c>
      <c r="G881" s="306">
        <f t="shared" ca="1" si="388"/>
        <v>4.7604538920874848</v>
      </c>
      <c r="H881" s="307">
        <f t="shared" ca="1" si="389"/>
        <v>-107.58334215400731</v>
      </c>
      <c r="I881" s="304">
        <f t="shared" ca="1" si="390"/>
        <v>107.68861328053629</v>
      </c>
      <c r="J881" s="306">
        <f t="shared" ca="1" si="391"/>
        <v>386.39683720709877</v>
      </c>
      <c r="K881" s="307">
        <f t="shared" ca="1" si="392"/>
        <v>-13.571294879462551</v>
      </c>
      <c r="L881" s="304">
        <f t="shared" ca="1" si="377"/>
        <v>386.63509391719026</v>
      </c>
      <c r="M881" s="306">
        <f t="shared" ca="1" si="393"/>
        <v>-1.526576185504813</v>
      </c>
      <c r="N881" s="304">
        <f t="shared" ca="1" si="394"/>
        <v>-87.466372534606023</v>
      </c>
      <c r="P881" s="310">
        <f t="shared" ca="1" si="395"/>
        <v>23</v>
      </c>
      <c r="Q881" s="304">
        <f t="shared" ca="1" si="396"/>
        <v>0</v>
      </c>
      <c r="R881" s="306">
        <f t="shared" ca="1" si="397"/>
        <v>0</v>
      </c>
      <c r="S881" s="307">
        <f t="shared" ca="1" si="398"/>
        <v>5.083000000000002</v>
      </c>
      <c r="T881" s="304">
        <f t="shared" ca="1" si="378"/>
        <v>49.86423000000002</v>
      </c>
      <c r="U881" s="311">
        <f t="shared" ca="1" si="379"/>
        <v>0</v>
      </c>
      <c r="V881" s="306">
        <f t="shared" ca="1" si="380"/>
        <v>1.2266636124915185</v>
      </c>
      <c r="W881" s="304">
        <f t="shared" ca="1" si="381"/>
        <v>43.678577913743403</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1.2073679512735804</v>
      </c>
      <c r="AH881" s="304">
        <f t="shared" ca="1" si="405"/>
        <v>-8.5930420974215291</v>
      </c>
    </row>
    <row r="882" spans="1:34" x14ac:dyDescent="0.2">
      <c r="A882" s="347">
        <f t="shared" ca="1" si="383"/>
        <v>1E-4</v>
      </c>
      <c r="B882" s="304">
        <f t="shared" ca="1" si="384"/>
        <v>34.349100000001826</v>
      </c>
      <c r="D882" s="306">
        <f t="shared" ca="1" si="385"/>
        <v>-0.3798629696039228</v>
      </c>
      <c r="E882" s="307">
        <f t="shared" ca="1" si="386"/>
        <v>-1.2253295553471535</v>
      </c>
      <c r="F882" s="304">
        <f t="shared" ca="1" si="387"/>
        <v>1.2828594603009185</v>
      </c>
      <c r="G882" s="306">
        <f t="shared" ca="1" si="388"/>
        <v>4.7604159057905244</v>
      </c>
      <c r="H882" s="307">
        <f t="shared" ca="1" si="389"/>
        <v>-107.58346468696284</v>
      </c>
      <c r="I882" s="304">
        <f t="shared" ca="1" si="390"/>
        <v>107.6887340145063</v>
      </c>
      <c r="J882" s="306">
        <f t="shared" ca="1" si="391"/>
        <v>386.39683720709877</v>
      </c>
      <c r="K882" s="307">
        <f t="shared" ca="1" si="392"/>
        <v>-13.5820532198046</v>
      </c>
      <c r="L882" s="304">
        <f t="shared" ca="1" si="377"/>
        <v>386.63547169564612</v>
      </c>
      <c r="M882" s="306">
        <f t="shared" ca="1" si="393"/>
        <v>-1.526576588200812</v>
      </c>
      <c r="N882" s="304">
        <f t="shared" ca="1" si="394"/>
        <v>-87.466395607387199</v>
      </c>
      <c r="P882" s="310">
        <f t="shared" ca="1" si="395"/>
        <v>23</v>
      </c>
      <c r="Q882" s="304">
        <f t="shared" ca="1" si="396"/>
        <v>0</v>
      </c>
      <c r="R882" s="306">
        <f t="shared" ca="1" si="397"/>
        <v>0</v>
      </c>
      <c r="S882" s="307">
        <f t="shared" ca="1" si="398"/>
        <v>5.083000000000002</v>
      </c>
      <c r="T882" s="304">
        <f t="shared" ca="1" si="378"/>
        <v>49.86423000000002</v>
      </c>
      <c r="U882" s="311">
        <f t="shared" ca="1" si="379"/>
        <v>0</v>
      </c>
      <c r="V882" s="306">
        <f t="shared" ca="1" si="380"/>
        <v>1.2266649321792995</v>
      </c>
      <c r="W882" s="304">
        <f t="shared" ca="1" si="381"/>
        <v>43.678722844418999</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1.207339612717611</v>
      </c>
      <c r="AH882" s="304">
        <f t="shared" ca="1" si="405"/>
        <v>-8.593070610612509</v>
      </c>
    </row>
    <row r="883" spans="1:34" x14ac:dyDescent="0.2">
      <c r="A883" s="347">
        <f t="shared" ca="1" si="383"/>
        <v>1E-4</v>
      </c>
      <c r="B883" s="304">
        <f t="shared" ca="1" si="384"/>
        <v>34.349200000001829</v>
      </c>
      <c r="D883" s="306">
        <f t="shared" ca="1" si="385"/>
        <v>-0.37986077301013754</v>
      </c>
      <c r="E883" s="307">
        <f t="shared" ca="1" si="386"/>
        <v>-1.2253009174285143</v>
      </c>
      <c r="F883" s="304">
        <f t="shared" ca="1" si="387"/>
        <v>1.2828314562416288</v>
      </c>
      <c r="G883" s="306">
        <f t="shared" ca="1" si="388"/>
        <v>4.760377919713223</v>
      </c>
      <c r="H883" s="307">
        <f t="shared" ca="1" si="389"/>
        <v>-107.58358721705459</v>
      </c>
      <c r="I883" s="304">
        <f t="shared" ca="1" si="390"/>
        <v>107.68885474564247</v>
      </c>
      <c r="J883" s="306">
        <f t="shared" ca="1" si="391"/>
        <v>386.39683720709877</v>
      </c>
      <c r="K883" s="307">
        <f t="shared" ca="1" si="392"/>
        <v>-13.5928115723998</v>
      </c>
      <c r="L883" s="304">
        <f t="shared" ca="1" si="377"/>
        <v>386.63584977352002</v>
      </c>
      <c r="M883" s="306">
        <f t="shared" ca="1" si="393"/>
        <v>-1.5265769908926945</v>
      </c>
      <c r="N883" s="304">
        <f t="shared" ca="1" si="394"/>
        <v>-87.466418679932502</v>
      </c>
      <c r="P883" s="310">
        <f t="shared" ca="1" si="395"/>
        <v>23</v>
      </c>
      <c r="Q883" s="304">
        <f t="shared" ca="1" si="396"/>
        <v>0</v>
      </c>
      <c r="R883" s="306">
        <f t="shared" ca="1" si="397"/>
        <v>0</v>
      </c>
      <c r="S883" s="307">
        <f t="shared" ca="1" si="398"/>
        <v>5.083000000000002</v>
      </c>
      <c r="T883" s="304">
        <f t="shared" ca="1" si="378"/>
        <v>49.86423000000002</v>
      </c>
      <c r="U883" s="311">
        <f t="shared" ca="1" si="379"/>
        <v>0</v>
      </c>
      <c r="V883" s="306">
        <f t="shared" ca="1" si="380"/>
        <v>1.226666251870004</v>
      </c>
      <c r="W883" s="304">
        <f t="shared" ca="1" si="381"/>
        <v>43.678867773220425</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1.2073112745269796</v>
      </c>
      <c r="AH883" s="304">
        <f t="shared" ca="1" si="405"/>
        <v>-8.5930991234347793</v>
      </c>
    </row>
    <row r="884" spans="1:34" x14ac:dyDescent="0.2">
      <c r="A884" s="347">
        <f t="shared" ca="1" si="383"/>
        <v>1E-4</v>
      </c>
      <c r="B884" s="304">
        <f t="shared" ca="1" si="384"/>
        <v>34.349300000001833</v>
      </c>
      <c r="D884" s="306">
        <f t="shared" ca="1" si="385"/>
        <v>-0.37985857641238913</v>
      </c>
      <c r="E884" s="307">
        <f t="shared" ca="1" si="386"/>
        <v>-1.225272279880171</v>
      </c>
      <c r="F884" s="304">
        <f t="shared" ca="1" si="387"/>
        <v>1.2828034525666039</v>
      </c>
      <c r="G884" s="306">
        <f t="shared" ca="1" si="388"/>
        <v>4.7603399338555814</v>
      </c>
      <c r="H884" s="307">
        <f t="shared" ca="1" si="389"/>
        <v>-107.58370974428257</v>
      </c>
      <c r="I884" s="304">
        <f t="shared" ca="1" si="390"/>
        <v>107.68897547394488</v>
      </c>
      <c r="J884" s="306">
        <f t="shared" ca="1" si="391"/>
        <v>386.39683720709877</v>
      </c>
      <c r="K884" s="307">
        <f t="shared" ca="1" si="392"/>
        <v>-13.603569937247867</v>
      </c>
      <c r="L884" s="304">
        <f t="shared" ca="1" si="377"/>
        <v>386.63622815081203</v>
      </c>
      <c r="M884" s="306">
        <f t="shared" ca="1" si="393"/>
        <v>-1.5265773935804607</v>
      </c>
      <c r="N884" s="304">
        <f t="shared" ca="1" si="394"/>
        <v>-87.466441752241977</v>
      </c>
      <c r="P884" s="310">
        <f t="shared" ca="1" si="395"/>
        <v>23</v>
      </c>
      <c r="Q884" s="304">
        <f t="shared" ca="1" si="396"/>
        <v>0</v>
      </c>
      <c r="R884" s="306">
        <f t="shared" ca="1" si="397"/>
        <v>0</v>
      </c>
      <c r="S884" s="307">
        <f t="shared" ca="1" si="398"/>
        <v>5.083000000000002</v>
      </c>
      <c r="T884" s="304">
        <f t="shared" ca="1" si="378"/>
        <v>49.86423000000002</v>
      </c>
      <c r="U884" s="311">
        <f t="shared" ca="1" si="379"/>
        <v>0</v>
      </c>
      <c r="V884" s="306">
        <f t="shared" ca="1" si="380"/>
        <v>1.2266675715636326</v>
      </c>
      <c r="W884" s="304">
        <f t="shared" ca="1" si="381"/>
        <v>43.679012700147716</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1.2072829367016844</v>
      </c>
      <c r="AH884" s="304">
        <f t="shared" ca="1" si="405"/>
        <v>-8.5931276358883348</v>
      </c>
    </row>
    <row r="885" spans="1:34" x14ac:dyDescent="0.2">
      <c r="A885" s="347">
        <f t="shared" ca="1" si="383"/>
        <v>1E-4</v>
      </c>
      <c r="B885" s="304">
        <f t="shared" ca="1" si="384"/>
        <v>34.349400000001836</v>
      </c>
      <c r="D885" s="306">
        <f t="shared" ca="1" si="385"/>
        <v>-0.37985637981067666</v>
      </c>
      <c r="E885" s="307">
        <f t="shared" ca="1" si="386"/>
        <v>-1.2252436427021145</v>
      </c>
      <c r="F885" s="304">
        <f t="shared" ca="1" si="387"/>
        <v>1.2827754492758348</v>
      </c>
      <c r="G885" s="306">
        <f t="shared" ca="1" si="388"/>
        <v>4.7603019482176006</v>
      </c>
      <c r="H885" s="307">
        <f t="shared" ca="1" si="389"/>
        <v>-107.58383226864684</v>
      </c>
      <c r="I885" s="304">
        <f t="shared" ca="1" si="390"/>
        <v>107.68909619941353</v>
      </c>
      <c r="J885" s="306">
        <f t="shared" ca="1" si="391"/>
        <v>386.39683720709877</v>
      </c>
      <c r="K885" s="307">
        <f t="shared" ca="1" si="392"/>
        <v>-13.614328314348514</v>
      </c>
      <c r="L885" s="304">
        <f t="shared" ca="1" si="377"/>
        <v>386.63660682752231</v>
      </c>
      <c r="M885" s="306">
        <f t="shared" ca="1" si="393"/>
        <v>-1.5265777962641109</v>
      </c>
      <c r="N885" s="304">
        <f t="shared" ca="1" si="394"/>
        <v>-87.466464824315608</v>
      </c>
      <c r="P885" s="310">
        <f t="shared" ca="1" si="395"/>
        <v>23</v>
      </c>
      <c r="Q885" s="304">
        <f t="shared" ca="1" si="396"/>
        <v>0</v>
      </c>
      <c r="R885" s="306">
        <f t="shared" ca="1" si="397"/>
        <v>0</v>
      </c>
      <c r="S885" s="307">
        <f t="shared" ca="1" si="398"/>
        <v>5.083000000000002</v>
      </c>
      <c r="T885" s="304">
        <f t="shared" ca="1" si="378"/>
        <v>49.86423000000002</v>
      </c>
      <c r="U885" s="311">
        <f t="shared" ca="1" si="379"/>
        <v>0</v>
      </c>
      <c r="V885" s="306">
        <f t="shared" ca="1" si="380"/>
        <v>1.2266688912601849</v>
      </c>
      <c r="W885" s="304">
        <f t="shared" ca="1" si="381"/>
        <v>43.679157625200858</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1.2072545992417236</v>
      </c>
      <c r="AH885" s="304">
        <f t="shared" ca="1" si="405"/>
        <v>-8.5931561479731844</v>
      </c>
    </row>
    <row r="886" spans="1:34" x14ac:dyDescent="0.2">
      <c r="A886" s="347">
        <f t="shared" ca="1" si="383"/>
        <v>1E-4</v>
      </c>
      <c r="B886" s="304">
        <f t="shared" ca="1" si="384"/>
        <v>34.349500000001839</v>
      </c>
      <c r="D886" s="306">
        <f t="shared" ca="1" si="385"/>
        <v>-0.37985418320499897</v>
      </c>
      <c r="E886" s="307">
        <f t="shared" ca="1" si="386"/>
        <v>-1.2252150058943467</v>
      </c>
      <c r="F886" s="304">
        <f t="shared" ca="1" si="387"/>
        <v>1.2827474463693238</v>
      </c>
      <c r="G886" s="306">
        <f t="shared" ca="1" si="388"/>
        <v>4.7602639627992804</v>
      </c>
      <c r="H886" s="307">
        <f t="shared" ca="1" si="389"/>
        <v>-107.58395479014743</v>
      </c>
      <c r="I886" s="304">
        <f t="shared" ca="1" si="390"/>
        <v>107.68921692204847</v>
      </c>
      <c r="J886" s="306">
        <f t="shared" ca="1" si="391"/>
        <v>386.39683720709877</v>
      </c>
      <c r="K886" s="307">
        <f t="shared" ca="1" si="392"/>
        <v>-13.625086703701454</v>
      </c>
      <c r="L886" s="304">
        <f t="shared" ca="1" si="377"/>
        <v>386.63698580365093</v>
      </c>
      <c r="M886" s="306">
        <f t="shared" ca="1" si="393"/>
        <v>-1.5265781989436451</v>
      </c>
      <c r="N886" s="304">
        <f t="shared" ca="1" si="394"/>
        <v>-87.46648789615341</v>
      </c>
      <c r="P886" s="310">
        <f t="shared" ca="1" si="395"/>
        <v>23</v>
      </c>
      <c r="Q886" s="304">
        <f t="shared" ca="1" si="396"/>
        <v>0</v>
      </c>
      <c r="R886" s="306">
        <f t="shared" ca="1" si="397"/>
        <v>0</v>
      </c>
      <c r="S886" s="307">
        <f t="shared" ca="1" si="398"/>
        <v>5.083000000000002</v>
      </c>
      <c r="T886" s="304">
        <f t="shared" ca="1" si="378"/>
        <v>49.86423000000002</v>
      </c>
      <c r="U886" s="311">
        <f t="shared" ca="1" si="379"/>
        <v>0</v>
      </c>
      <c r="V886" s="306">
        <f t="shared" ca="1" si="380"/>
        <v>1.2266702109596603</v>
      </c>
      <c r="W886" s="304">
        <f t="shared" ca="1" si="381"/>
        <v>43.679302548379873</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1.2072262621470955</v>
      </c>
      <c r="AH886" s="304">
        <f t="shared" ca="1" si="405"/>
        <v>-8.5931846596893262</v>
      </c>
    </row>
    <row r="887" spans="1:34" x14ac:dyDescent="0.2">
      <c r="A887" s="347">
        <f t="shared" ca="1" si="383"/>
        <v>1E-4</v>
      </c>
      <c r="B887" s="304">
        <f t="shared" ca="1" si="384"/>
        <v>34.349600000001843</v>
      </c>
      <c r="D887" s="306">
        <f t="shared" ca="1" si="385"/>
        <v>-0.37985198659535702</v>
      </c>
      <c r="E887" s="307">
        <f t="shared" ca="1" si="386"/>
        <v>-1.2251863694568641</v>
      </c>
      <c r="F887" s="304">
        <f t="shared" ca="1" si="387"/>
        <v>1.2827194438470677</v>
      </c>
      <c r="G887" s="306">
        <f t="shared" ca="1" si="388"/>
        <v>4.7602259776006211</v>
      </c>
      <c r="H887" s="307">
        <f t="shared" ca="1" si="389"/>
        <v>-107.58407730878437</v>
      </c>
      <c r="I887" s="304">
        <f t="shared" ca="1" si="390"/>
        <v>107.68933764184975</v>
      </c>
      <c r="J887" s="306">
        <f t="shared" ca="1" si="391"/>
        <v>386.39683720709877</v>
      </c>
      <c r="K887" s="307">
        <f t="shared" ca="1" si="392"/>
        <v>-13.6358451053064</v>
      </c>
      <c r="L887" s="304">
        <f t="shared" ca="1" si="377"/>
        <v>386.63736507919805</v>
      </c>
      <c r="M887" s="306">
        <f t="shared" ca="1" si="393"/>
        <v>-1.5265786016190632</v>
      </c>
      <c r="N887" s="304">
        <f t="shared" ca="1" si="394"/>
        <v>-87.466510967755383</v>
      </c>
      <c r="P887" s="310">
        <f t="shared" ca="1" si="395"/>
        <v>23</v>
      </c>
      <c r="Q887" s="304">
        <f t="shared" ca="1" si="396"/>
        <v>0</v>
      </c>
      <c r="R887" s="306">
        <f t="shared" ca="1" si="397"/>
        <v>0</v>
      </c>
      <c r="S887" s="307">
        <f t="shared" ca="1" si="398"/>
        <v>5.083000000000002</v>
      </c>
      <c r="T887" s="304">
        <f t="shared" ca="1" si="378"/>
        <v>49.86423000000002</v>
      </c>
      <c r="U887" s="311">
        <f t="shared" ca="1" si="379"/>
        <v>0</v>
      </c>
      <c r="V887" s="306">
        <f t="shared" ca="1" si="380"/>
        <v>1.2266715306620599</v>
      </c>
      <c r="W887" s="304">
        <f t="shared" ca="1" si="381"/>
        <v>43.679447469684817</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1.2071979254178036</v>
      </c>
      <c r="AH887" s="304">
        <f t="shared" ca="1" si="405"/>
        <v>-8.5932131710367603</v>
      </c>
    </row>
    <row r="888" spans="1:34" x14ac:dyDescent="0.2">
      <c r="A888" s="347">
        <f t="shared" ca="1" si="383"/>
        <v>1E-4</v>
      </c>
      <c r="B888" s="304">
        <f t="shared" ca="1" si="384"/>
        <v>34.349700000001846</v>
      </c>
      <c r="D888" s="306">
        <f t="shared" ca="1" si="385"/>
        <v>-0.37984978998175217</v>
      </c>
      <c r="E888" s="307">
        <f t="shared" ca="1" si="386"/>
        <v>-1.2251577333896559</v>
      </c>
      <c r="F888" s="304">
        <f t="shared" ca="1" si="387"/>
        <v>1.2826914417090576</v>
      </c>
      <c r="G888" s="306">
        <f t="shared" ca="1" si="388"/>
        <v>4.7601879926216233</v>
      </c>
      <c r="H888" s="307">
        <f t="shared" ca="1" si="389"/>
        <v>-107.58419982455771</v>
      </c>
      <c r="I888" s="304">
        <f t="shared" ca="1" si="390"/>
        <v>107.68945835881738</v>
      </c>
      <c r="J888" s="306">
        <f t="shared" ca="1" si="391"/>
        <v>386.39683720709877</v>
      </c>
      <c r="K888" s="307">
        <f t="shared" ca="1" si="392"/>
        <v>-13.646603519163067</v>
      </c>
      <c r="L888" s="304">
        <f t="shared" ca="1" si="377"/>
        <v>386.63774465416384</v>
      </c>
      <c r="M888" s="306">
        <f t="shared" ca="1" si="393"/>
        <v>-1.5265790042903653</v>
      </c>
      <c r="N888" s="304">
        <f t="shared" ca="1" si="394"/>
        <v>-87.466534039121527</v>
      </c>
      <c r="P888" s="310">
        <f t="shared" ca="1" si="395"/>
        <v>23</v>
      </c>
      <c r="Q888" s="304">
        <f t="shared" ca="1" si="396"/>
        <v>0</v>
      </c>
      <c r="R888" s="306">
        <f t="shared" ca="1" si="397"/>
        <v>0</v>
      </c>
      <c r="S888" s="307">
        <f t="shared" ca="1" si="398"/>
        <v>5.083000000000002</v>
      </c>
      <c r="T888" s="304">
        <f t="shared" ca="1" si="378"/>
        <v>49.86423000000002</v>
      </c>
      <c r="U888" s="311">
        <f t="shared" ca="1" si="379"/>
        <v>0</v>
      </c>
      <c r="V888" s="306">
        <f t="shared" ca="1" si="380"/>
        <v>1.2266728503673829</v>
      </c>
      <c r="W888" s="304">
        <f t="shared" ca="1" si="381"/>
        <v>43.679592389115648</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1.2071695890538248</v>
      </c>
      <c r="AH888" s="304">
        <f t="shared" ca="1" si="405"/>
        <v>-8.5932416820155026</v>
      </c>
    </row>
    <row r="889" spans="1:34" x14ac:dyDescent="0.2">
      <c r="A889" s="347">
        <f t="shared" ca="1" si="383"/>
        <v>1E-4</v>
      </c>
      <c r="B889" s="304">
        <f t="shared" ca="1" si="384"/>
        <v>34.349800000001849</v>
      </c>
      <c r="D889" s="306">
        <f t="shared" ca="1" si="385"/>
        <v>-0.37984759336418478</v>
      </c>
      <c r="E889" s="307">
        <f t="shared" ca="1" si="386"/>
        <v>-1.2251290976927294</v>
      </c>
      <c r="F889" s="304">
        <f t="shared" ca="1" si="387"/>
        <v>1.2826634399553003</v>
      </c>
      <c r="G889" s="306">
        <f t="shared" ca="1" si="388"/>
        <v>4.7601500078622871</v>
      </c>
      <c r="H889" s="307">
        <f t="shared" ca="1" si="389"/>
        <v>-107.58432233746748</v>
      </c>
      <c r="I889" s="304">
        <f t="shared" ca="1" si="390"/>
        <v>107.68957907295142</v>
      </c>
      <c r="J889" s="306">
        <f t="shared" ca="1" si="391"/>
        <v>386.39683720709877</v>
      </c>
      <c r="K889" s="307">
        <f t="shared" ca="1" si="392"/>
        <v>-13.657361945271168</v>
      </c>
      <c r="L889" s="304">
        <f t="shared" ca="1" si="377"/>
        <v>386.63812452854842</v>
      </c>
      <c r="M889" s="306">
        <f t="shared" ca="1" si="393"/>
        <v>-1.5265794069575513</v>
      </c>
      <c r="N889" s="304">
        <f t="shared" ca="1" si="394"/>
        <v>-87.466557110251827</v>
      </c>
      <c r="P889" s="310">
        <f t="shared" ca="1" si="395"/>
        <v>23</v>
      </c>
      <c r="Q889" s="304">
        <f t="shared" ca="1" si="396"/>
        <v>0</v>
      </c>
      <c r="R889" s="306">
        <f t="shared" ca="1" si="397"/>
        <v>0</v>
      </c>
      <c r="S889" s="307">
        <f t="shared" ca="1" si="398"/>
        <v>5.083000000000002</v>
      </c>
      <c r="T889" s="304">
        <f t="shared" ca="1" si="378"/>
        <v>49.86423000000002</v>
      </c>
      <c r="U889" s="311">
        <f t="shared" ca="1" si="379"/>
        <v>0</v>
      </c>
      <c r="V889" s="306">
        <f t="shared" ca="1" si="380"/>
        <v>1.2266741700756298</v>
      </c>
      <c r="W889" s="304">
        <f t="shared" ca="1" si="381"/>
        <v>43.679737306672429</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1.2071412530551768</v>
      </c>
      <c r="AH889" s="304">
        <f t="shared" ca="1" si="405"/>
        <v>-8.5932701926255426</v>
      </c>
    </row>
    <row r="890" spans="1:34" x14ac:dyDescent="0.2">
      <c r="A890" s="347">
        <f t="shared" ca="1" si="383"/>
        <v>1E-4</v>
      </c>
      <c r="B890" s="304">
        <f t="shared" ca="1" si="384"/>
        <v>34.349900000001853</v>
      </c>
      <c r="D890" s="306">
        <f t="shared" ca="1" si="385"/>
        <v>-0.37984539674265622</v>
      </c>
      <c r="E890" s="307">
        <f t="shared" ca="1" si="386"/>
        <v>-1.225100462366072</v>
      </c>
      <c r="F890" s="304">
        <f t="shared" ca="1" si="387"/>
        <v>1.282635438585785</v>
      </c>
      <c r="G890" s="306">
        <f t="shared" ca="1" si="388"/>
        <v>4.7601120233226126</v>
      </c>
      <c r="H890" s="307">
        <f t="shared" ca="1" si="389"/>
        <v>-107.58444484751372</v>
      </c>
      <c r="I890" s="304">
        <f t="shared" ca="1" si="390"/>
        <v>107.6896997842519</v>
      </c>
      <c r="J890" s="306">
        <f t="shared" ca="1" si="391"/>
        <v>386.39683720709877</v>
      </c>
      <c r="K890" s="307">
        <f t="shared" ca="1" si="392"/>
        <v>-13.668120383630416</v>
      </c>
      <c r="L890" s="304">
        <f t="shared" ca="1" si="377"/>
        <v>386.6385047023519</v>
      </c>
      <c r="M890" s="306">
        <f t="shared" ca="1" si="393"/>
        <v>-1.5265798096206218</v>
      </c>
      <c r="N890" s="304">
        <f t="shared" ca="1" si="394"/>
        <v>-87.466580181146341</v>
      </c>
      <c r="P890" s="310">
        <f t="shared" ca="1" si="395"/>
        <v>23</v>
      </c>
      <c r="Q890" s="304">
        <f t="shared" ca="1" si="396"/>
        <v>0</v>
      </c>
      <c r="R890" s="306">
        <f t="shared" ca="1" si="397"/>
        <v>0</v>
      </c>
      <c r="S890" s="307">
        <f t="shared" ca="1" si="398"/>
        <v>5.083000000000002</v>
      </c>
      <c r="T890" s="304">
        <f t="shared" ca="1" si="378"/>
        <v>49.86423000000002</v>
      </c>
      <c r="U890" s="311">
        <f t="shared" ca="1" si="379"/>
        <v>0</v>
      </c>
      <c r="V890" s="306">
        <f t="shared" ca="1" si="380"/>
        <v>1.2266754897868002</v>
      </c>
      <c r="W890" s="304">
        <f t="shared" ca="1" si="381"/>
        <v>43.67988222235514</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1.2071129174218456</v>
      </c>
      <c r="AH890" s="304">
        <f t="shared" ca="1" si="405"/>
        <v>-8.5932987028668926</v>
      </c>
    </row>
    <row r="891" spans="1:34" x14ac:dyDescent="0.2">
      <c r="A891" s="347">
        <f t="shared" ca="1" si="383"/>
        <v>1E-4</v>
      </c>
      <c r="B891" s="304">
        <f t="shared" ca="1" si="384"/>
        <v>34.350000000001856</v>
      </c>
      <c r="D891" s="306">
        <f t="shared" ca="1" si="385"/>
        <v>-0.37984320011716322</v>
      </c>
      <c r="E891" s="307">
        <f t="shared" ca="1" si="386"/>
        <v>-1.2250718274096908</v>
      </c>
      <c r="F891" s="304">
        <f t="shared" ca="1" si="387"/>
        <v>1.2826074376005179</v>
      </c>
      <c r="G891" s="306">
        <f t="shared" ca="1" si="388"/>
        <v>4.7600740390026006</v>
      </c>
      <c r="H891" s="307">
        <f t="shared" ca="1" si="389"/>
        <v>-107.58456735469646</v>
      </c>
      <c r="I891" s="304">
        <f t="shared" ca="1" si="390"/>
        <v>107.68982049271884</v>
      </c>
      <c r="J891" s="306">
        <f t="shared" ca="1" si="391"/>
        <v>386.39683720709877</v>
      </c>
      <c r="K891" s="307">
        <f t="shared" ca="1" si="392"/>
        <v>-13.678878834240527</v>
      </c>
      <c r="L891" s="304">
        <f t="shared" ca="1" si="377"/>
        <v>386.63888517557439</v>
      </c>
      <c r="M891" s="306">
        <f t="shared" ca="1" si="393"/>
        <v>-1.5265802122795762</v>
      </c>
      <c r="N891" s="304">
        <f t="shared" ca="1" si="394"/>
        <v>-87.466603251805012</v>
      </c>
      <c r="P891" s="310">
        <f t="shared" ca="1" si="395"/>
        <v>23</v>
      </c>
      <c r="Q891" s="304">
        <f t="shared" ca="1" si="396"/>
        <v>0</v>
      </c>
      <c r="R891" s="306">
        <f t="shared" ca="1" si="397"/>
        <v>0</v>
      </c>
      <c r="S891" s="307">
        <f t="shared" ca="1" si="398"/>
        <v>5.083000000000002</v>
      </c>
      <c r="T891" s="304">
        <f t="shared" ca="1" si="378"/>
        <v>49.86423000000002</v>
      </c>
      <c r="U891" s="311">
        <f t="shared" ca="1" si="379"/>
        <v>0</v>
      </c>
      <c r="V891" s="306">
        <f t="shared" ca="1" si="380"/>
        <v>1.2266768095008942</v>
      </c>
      <c r="W891" s="304">
        <f t="shared" ca="1" si="381"/>
        <v>43.680027136163801</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1.2070845821538363</v>
      </c>
      <c r="AH891" s="304">
        <f t="shared" ca="1" si="405"/>
        <v>-8.5933272127395472</v>
      </c>
    </row>
    <row r="892" spans="1:34" x14ac:dyDescent="0.2">
      <c r="A892" s="347">
        <f t="shared" ca="1" si="383"/>
        <v>1E-4</v>
      </c>
      <c r="B892" s="304">
        <f t="shared" ca="1" si="384"/>
        <v>34.350100000001859</v>
      </c>
      <c r="D892" s="306">
        <f t="shared" ca="1" si="385"/>
        <v>-0.37984100348771072</v>
      </c>
      <c r="E892" s="307">
        <f t="shared" ca="1" si="386"/>
        <v>-1.2250431928235788</v>
      </c>
      <c r="F892" s="304">
        <f t="shared" ca="1" si="387"/>
        <v>1.2825794369994938</v>
      </c>
      <c r="G892" s="306">
        <f t="shared" ca="1" si="388"/>
        <v>4.760036054902252</v>
      </c>
      <c r="H892" s="307">
        <f t="shared" ca="1" si="389"/>
        <v>-107.58468985901574</v>
      </c>
      <c r="I892" s="304">
        <f t="shared" ca="1" si="390"/>
        <v>107.6899411983523</v>
      </c>
      <c r="J892" s="306">
        <f t="shared" ca="1" si="391"/>
        <v>386.39683720709877</v>
      </c>
      <c r="K892" s="307">
        <f t="shared" ca="1" si="392"/>
        <v>-13.689637297101212</v>
      </c>
      <c r="L892" s="304">
        <f t="shared" ca="1" si="377"/>
        <v>386.63926594821606</v>
      </c>
      <c r="M892" s="306">
        <f t="shared" ca="1" si="393"/>
        <v>-1.5265806149344148</v>
      </c>
      <c r="N892" s="304">
        <f t="shared" ca="1" si="394"/>
        <v>-87.466626322227853</v>
      </c>
      <c r="P892" s="310">
        <f t="shared" ca="1" si="395"/>
        <v>23</v>
      </c>
      <c r="Q892" s="304">
        <f t="shared" ca="1" si="396"/>
        <v>0</v>
      </c>
      <c r="R892" s="306">
        <f t="shared" ca="1" si="397"/>
        <v>0</v>
      </c>
      <c r="S892" s="307">
        <f t="shared" ca="1" si="398"/>
        <v>5.083000000000002</v>
      </c>
      <c r="T892" s="304">
        <f t="shared" ca="1" si="378"/>
        <v>49.86423000000002</v>
      </c>
      <c r="U892" s="311">
        <f t="shared" ca="1" si="379"/>
        <v>0</v>
      </c>
      <c r="V892" s="306">
        <f t="shared" ca="1" si="380"/>
        <v>1.2266781292179116</v>
      </c>
      <c r="W892" s="304">
        <f t="shared" ca="1" si="381"/>
        <v>43.680172048098441</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1.2070562472511401</v>
      </c>
      <c r="AH892" s="304">
        <f t="shared" ca="1" si="405"/>
        <v>-8.5933557222435137</v>
      </c>
    </row>
    <row r="893" spans="1:34" x14ac:dyDescent="0.2">
      <c r="A893" s="347">
        <f t="shared" ca="1" si="383"/>
        <v>1E-4</v>
      </c>
      <c r="B893" s="304">
        <f t="shared" ca="1" si="384"/>
        <v>34.350200000001863</v>
      </c>
      <c r="D893" s="306">
        <f t="shared" ca="1" si="385"/>
        <v>-0.37983880685429788</v>
      </c>
      <c r="E893" s="307">
        <f t="shared" ca="1" si="386"/>
        <v>-1.2250145586077288</v>
      </c>
      <c r="F893" s="304">
        <f t="shared" ca="1" si="387"/>
        <v>1.2825514367827067</v>
      </c>
      <c r="G893" s="306">
        <f t="shared" ca="1" si="388"/>
        <v>4.7599980710215668</v>
      </c>
      <c r="H893" s="307">
        <f t="shared" ca="1" si="389"/>
        <v>-107.5848123604716</v>
      </c>
      <c r="I893" s="304">
        <f t="shared" ca="1" si="390"/>
        <v>107.69006190115229</v>
      </c>
      <c r="J893" s="306">
        <f t="shared" ca="1" si="391"/>
        <v>386.39683720709877</v>
      </c>
      <c r="K893" s="307">
        <f t="shared" ca="1" si="392"/>
        <v>-13.700395772212186</v>
      </c>
      <c r="L893" s="304">
        <f t="shared" ca="1" si="377"/>
        <v>386.63964702027704</v>
      </c>
      <c r="M893" s="306">
        <f t="shared" ca="1" si="393"/>
        <v>-1.5265810175851378</v>
      </c>
      <c r="N893" s="304">
        <f t="shared" ca="1" si="394"/>
        <v>-87.466649392414908</v>
      </c>
      <c r="P893" s="310">
        <f t="shared" ca="1" si="395"/>
        <v>23</v>
      </c>
      <c r="Q893" s="304">
        <f t="shared" ca="1" si="396"/>
        <v>0</v>
      </c>
      <c r="R893" s="306">
        <f t="shared" ca="1" si="397"/>
        <v>0</v>
      </c>
      <c r="S893" s="307">
        <f t="shared" ca="1" si="398"/>
        <v>5.083000000000002</v>
      </c>
      <c r="T893" s="304">
        <f t="shared" ca="1" si="378"/>
        <v>49.86423000000002</v>
      </c>
      <c r="U893" s="311">
        <f t="shared" ca="1" si="379"/>
        <v>0</v>
      </c>
      <c r="V893" s="306">
        <f t="shared" ca="1" si="380"/>
        <v>1.2266794489378525</v>
      </c>
      <c r="W893" s="304">
        <f t="shared" ca="1" si="381"/>
        <v>43.680316958159054</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1.2070279127137535</v>
      </c>
      <c r="AH893" s="304">
        <f t="shared" ca="1" si="405"/>
        <v>-8.5933842313787974</v>
      </c>
    </row>
    <row r="894" spans="1:34" x14ac:dyDescent="0.2">
      <c r="A894" s="347">
        <f t="shared" ca="1" si="383"/>
        <v>1E-4</v>
      </c>
      <c r="B894" s="304">
        <f t="shared" ca="1" si="384"/>
        <v>34.350300000001866</v>
      </c>
      <c r="D894" s="306">
        <f t="shared" ca="1" si="385"/>
        <v>-0.37983661021692333</v>
      </c>
      <c r="E894" s="307">
        <f t="shared" ca="1" si="386"/>
        <v>-1.2249859247621444</v>
      </c>
      <c r="F894" s="304">
        <f t="shared" ca="1" si="387"/>
        <v>1.2825234369501592</v>
      </c>
      <c r="G894" s="306">
        <f t="shared" ca="1" si="388"/>
        <v>4.759960087360545</v>
      </c>
      <c r="H894" s="307">
        <f t="shared" ca="1" si="389"/>
        <v>-107.58493485906408</v>
      </c>
      <c r="I894" s="304">
        <f t="shared" ca="1" si="390"/>
        <v>107.69018260111886</v>
      </c>
      <c r="J894" s="306">
        <f t="shared" ca="1" si="391"/>
        <v>386.39683720709877</v>
      </c>
      <c r="K894" s="307">
        <f t="shared" ca="1" si="392"/>
        <v>-13.711154259573163</v>
      </c>
      <c r="L894" s="304">
        <f t="shared" ca="1" si="377"/>
        <v>386.64002839175743</v>
      </c>
      <c r="M894" s="306">
        <f t="shared" ca="1" si="393"/>
        <v>-1.5265814202317451</v>
      </c>
      <c r="N894" s="304">
        <f t="shared" ca="1" si="394"/>
        <v>-87.466672462366134</v>
      </c>
      <c r="P894" s="310">
        <f t="shared" ca="1" si="395"/>
        <v>23</v>
      </c>
      <c r="Q894" s="304">
        <f t="shared" ca="1" si="396"/>
        <v>0</v>
      </c>
      <c r="R894" s="306">
        <f t="shared" ca="1" si="397"/>
        <v>0</v>
      </c>
      <c r="S894" s="307">
        <f t="shared" ca="1" si="398"/>
        <v>5.083000000000002</v>
      </c>
      <c r="T894" s="304">
        <f t="shared" ca="1" si="378"/>
        <v>49.86423000000002</v>
      </c>
      <c r="U894" s="311">
        <f t="shared" ca="1" si="379"/>
        <v>0</v>
      </c>
      <c r="V894" s="306">
        <f t="shared" ca="1" si="380"/>
        <v>1.2266807686607171</v>
      </c>
      <c r="W894" s="304">
        <f t="shared" ca="1" si="381"/>
        <v>43.680461866345667</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1.2069995785416783</v>
      </c>
      <c r="AH894" s="304">
        <f t="shared" ca="1" si="405"/>
        <v>-8.5934127401453946</v>
      </c>
    </row>
    <row r="895" spans="1:34" x14ac:dyDescent="0.2">
      <c r="A895" s="347">
        <f t="shared" ca="1" si="383"/>
        <v>1E-4</v>
      </c>
      <c r="B895" s="304">
        <f t="shared" ca="1" si="384"/>
        <v>34.350400000001869</v>
      </c>
      <c r="D895" s="306">
        <f t="shared" ca="1" si="385"/>
        <v>-0.37983441357558823</v>
      </c>
      <c r="E895" s="307">
        <f t="shared" ca="1" si="386"/>
        <v>-1.2249572912868221</v>
      </c>
      <c r="F895" s="304">
        <f t="shared" ca="1" si="387"/>
        <v>1.2824954375018491</v>
      </c>
      <c r="G895" s="306">
        <f t="shared" ca="1" si="388"/>
        <v>4.7599221039191875</v>
      </c>
      <c r="H895" s="307">
        <f t="shared" ca="1" si="389"/>
        <v>-107.58505735479321</v>
      </c>
      <c r="I895" s="304">
        <f t="shared" ca="1" si="390"/>
        <v>107.69030329825209</v>
      </c>
      <c r="J895" s="306">
        <f t="shared" ca="1" si="391"/>
        <v>386.39683720709877</v>
      </c>
      <c r="K895" s="307">
        <f t="shared" ca="1" si="392"/>
        <v>-13.721912759183857</v>
      </c>
      <c r="L895" s="304">
        <f t="shared" ca="1" si="377"/>
        <v>386.64041006265739</v>
      </c>
      <c r="M895" s="306">
        <f t="shared" ca="1" si="393"/>
        <v>-1.5265818228742369</v>
      </c>
      <c r="N895" s="304">
        <f t="shared" ca="1" si="394"/>
        <v>-87.466695532081573</v>
      </c>
      <c r="P895" s="310">
        <f t="shared" ca="1" si="395"/>
        <v>23</v>
      </c>
      <c r="Q895" s="304">
        <f t="shared" ca="1" si="396"/>
        <v>0</v>
      </c>
      <c r="R895" s="306">
        <f t="shared" ca="1" si="397"/>
        <v>0</v>
      </c>
      <c r="S895" s="307">
        <f t="shared" ca="1" si="398"/>
        <v>5.083000000000002</v>
      </c>
      <c r="T895" s="304">
        <f t="shared" ca="1" si="378"/>
        <v>49.86423000000002</v>
      </c>
      <c r="U895" s="311">
        <f t="shared" ca="1" si="379"/>
        <v>0</v>
      </c>
      <c r="V895" s="306">
        <f t="shared" ca="1" si="380"/>
        <v>1.2266820883865048</v>
      </c>
      <c r="W895" s="304">
        <f t="shared" ca="1" si="381"/>
        <v>43.680606772658315</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1.2069712447349126</v>
      </c>
      <c r="AH895" s="304">
        <f t="shared" ca="1" si="405"/>
        <v>-8.5934412485433107</v>
      </c>
    </row>
    <row r="896" spans="1:34" x14ac:dyDescent="0.2">
      <c r="A896" s="347">
        <f t="shared" ca="1" si="383"/>
        <v>1E-4</v>
      </c>
      <c r="B896" s="304">
        <f t="shared" ca="1" si="384"/>
        <v>34.350500000001873</v>
      </c>
      <c r="D896" s="306">
        <f t="shared" ca="1" si="385"/>
        <v>-0.37983221693029362</v>
      </c>
      <c r="E896" s="307">
        <f t="shared" ca="1" si="386"/>
        <v>-1.2249286581817529</v>
      </c>
      <c r="F896" s="304">
        <f t="shared" ca="1" si="387"/>
        <v>1.2824674384377683</v>
      </c>
      <c r="G896" s="306">
        <f t="shared" ca="1" si="388"/>
        <v>4.7598841206974942</v>
      </c>
      <c r="H896" s="307">
        <f t="shared" ca="1" si="389"/>
        <v>-107.58517984765902</v>
      </c>
      <c r="I896" s="304">
        <f t="shared" ca="1" si="390"/>
        <v>107.69042399255193</v>
      </c>
      <c r="J896" s="306">
        <f t="shared" ca="1" si="391"/>
        <v>386.39683720709877</v>
      </c>
      <c r="K896" s="307">
        <f t="shared" ca="1" si="392"/>
        <v>-13.73267127104398</v>
      </c>
      <c r="L896" s="304">
        <f t="shared" ca="1" si="377"/>
        <v>386.64079203297695</v>
      </c>
      <c r="M896" s="306">
        <f t="shared" ca="1" si="393"/>
        <v>-1.5265822255126134</v>
      </c>
      <c r="N896" s="304">
        <f t="shared" ca="1" si="394"/>
        <v>-87.466718601561212</v>
      </c>
      <c r="P896" s="310">
        <f t="shared" ca="1" si="395"/>
        <v>23</v>
      </c>
      <c r="Q896" s="304">
        <f t="shared" ca="1" si="396"/>
        <v>0</v>
      </c>
      <c r="R896" s="306">
        <f t="shared" ca="1" si="397"/>
        <v>0</v>
      </c>
      <c r="S896" s="307">
        <f t="shared" ca="1" si="398"/>
        <v>5.083000000000002</v>
      </c>
      <c r="T896" s="304">
        <f t="shared" ca="1" si="378"/>
        <v>49.86423000000002</v>
      </c>
      <c r="U896" s="311">
        <f t="shared" ca="1" si="379"/>
        <v>0</v>
      </c>
      <c r="V896" s="306">
        <f t="shared" ca="1" si="380"/>
        <v>1.2266834081152163</v>
      </c>
      <c r="W896" s="304">
        <f t="shared" ca="1" si="381"/>
        <v>43.680751677096964</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1.2069429112934458</v>
      </c>
      <c r="AH896" s="304">
        <f t="shared" ca="1" si="405"/>
        <v>-8.5934697565725546</v>
      </c>
    </row>
    <row r="897" spans="1:34" x14ac:dyDescent="0.2">
      <c r="A897" s="347">
        <f t="shared" ca="1" si="383"/>
        <v>1E-4</v>
      </c>
      <c r="B897" s="304">
        <f t="shared" ca="1" si="384"/>
        <v>34.350600000001876</v>
      </c>
      <c r="D897" s="306">
        <f t="shared" ca="1" si="385"/>
        <v>-0.37983002028103824</v>
      </c>
      <c r="E897" s="307">
        <f t="shared" ca="1" si="386"/>
        <v>-1.2249000254469404</v>
      </c>
      <c r="F897" s="304">
        <f t="shared" ca="1" si="387"/>
        <v>1.2824394397579206</v>
      </c>
      <c r="G897" s="306">
        <f t="shared" ca="1" si="388"/>
        <v>4.7598461376954662</v>
      </c>
      <c r="H897" s="307">
        <f t="shared" ca="1" si="389"/>
        <v>-107.58530233766156</v>
      </c>
      <c r="I897" s="304">
        <f t="shared" ca="1" si="390"/>
        <v>107.69054468401848</v>
      </c>
      <c r="J897" s="306">
        <f t="shared" ca="1" si="391"/>
        <v>386.39683720709877</v>
      </c>
      <c r="K897" s="307">
        <f t="shared" ca="1" si="392"/>
        <v>-13.743429795153245</v>
      </c>
      <c r="L897" s="304">
        <f t="shared" ca="1" si="377"/>
        <v>386.64117430271631</v>
      </c>
      <c r="M897" s="306">
        <f t="shared" ca="1" si="393"/>
        <v>-1.526582628146874</v>
      </c>
      <c r="N897" s="304">
        <f t="shared" ca="1" si="394"/>
        <v>-87.466741670805035</v>
      </c>
      <c r="P897" s="310">
        <f t="shared" ca="1" si="395"/>
        <v>23</v>
      </c>
      <c r="Q897" s="304">
        <f t="shared" ca="1" si="396"/>
        <v>0</v>
      </c>
      <c r="R897" s="306">
        <f t="shared" ca="1" si="397"/>
        <v>0</v>
      </c>
      <c r="S897" s="307">
        <f t="shared" ca="1" si="398"/>
        <v>5.083000000000002</v>
      </c>
      <c r="T897" s="304">
        <f t="shared" ca="1" si="378"/>
        <v>49.86423000000002</v>
      </c>
      <c r="U897" s="311">
        <f t="shared" ca="1" si="379"/>
        <v>0</v>
      </c>
      <c r="V897" s="306">
        <f t="shared" ca="1" si="380"/>
        <v>1.2266847278468509</v>
      </c>
      <c r="W897" s="304">
        <f t="shared" ca="1" si="381"/>
        <v>43.680896579661663</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1.206914578217285</v>
      </c>
      <c r="AH897" s="304">
        <f t="shared" ca="1" si="405"/>
        <v>-8.5934982642331192</v>
      </c>
    </row>
    <row r="898" spans="1:34" x14ac:dyDescent="0.2">
      <c r="A898" s="347">
        <f t="shared" ca="1" si="383"/>
        <v>1E-4</v>
      </c>
      <c r="B898" s="304">
        <f t="shared" ca="1" si="384"/>
        <v>34.350700000001879</v>
      </c>
      <c r="D898" s="306">
        <f t="shared" ca="1" si="385"/>
        <v>-0.37982782362782702</v>
      </c>
      <c r="E898" s="307">
        <f t="shared" ca="1" si="386"/>
        <v>-1.2248713930823811</v>
      </c>
      <c r="F898" s="304">
        <f t="shared" ca="1" si="387"/>
        <v>1.282411441462304</v>
      </c>
      <c r="G898" s="306">
        <f t="shared" ca="1" si="388"/>
        <v>4.7598081549131033</v>
      </c>
      <c r="H898" s="307">
        <f t="shared" ca="1" si="389"/>
        <v>-107.58542482480087</v>
      </c>
      <c r="I898" s="304">
        <f t="shared" ca="1" si="390"/>
        <v>107.69066537265175</v>
      </c>
      <c r="J898" s="306">
        <f t="shared" ca="1" si="391"/>
        <v>386.39683720709877</v>
      </c>
      <c r="K898" s="307">
        <f t="shared" ca="1" si="392"/>
        <v>-13.754188331511369</v>
      </c>
      <c r="L898" s="304">
        <f t="shared" ca="1" si="377"/>
        <v>386.64155687187565</v>
      </c>
      <c r="M898" s="306">
        <f t="shared" ca="1" si="393"/>
        <v>-1.5265830307770194</v>
      </c>
      <c r="N898" s="304">
        <f t="shared" ca="1" si="394"/>
        <v>-87.466764739813073</v>
      </c>
      <c r="P898" s="310">
        <f t="shared" ca="1" si="395"/>
        <v>23</v>
      </c>
      <c r="Q898" s="304">
        <f t="shared" ca="1" si="396"/>
        <v>0</v>
      </c>
      <c r="R898" s="306">
        <f t="shared" ca="1" si="397"/>
        <v>0</v>
      </c>
      <c r="S898" s="307">
        <f t="shared" ca="1" si="398"/>
        <v>5.083000000000002</v>
      </c>
      <c r="T898" s="304">
        <f t="shared" ca="1" si="378"/>
        <v>49.86423000000002</v>
      </c>
      <c r="U898" s="311">
        <f t="shared" ca="1" si="379"/>
        <v>0</v>
      </c>
      <c r="V898" s="306">
        <f t="shared" ca="1" si="380"/>
        <v>1.2266860475814085</v>
      </c>
      <c r="W898" s="304">
        <f t="shared" ca="1" si="381"/>
        <v>43.681041480352398</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1.2068862455064195</v>
      </c>
      <c r="AH898" s="304">
        <f t="shared" ca="1" si="405"/>
        <v>-8.5935267715250134</v>
      </c>
    </row>
    <row r="899" spans="1:34" x14ac:dyDescent="0.2">
      <c r="A899" s="347">
        <f t="shared" ca="1" si="383"/>
        <v>1E-4</v>
      </c>
      <c r="B899" s="304">
        <f t="shared" ca="1" si="384"/>
        <v>34.350800000001882</v>
      </c>
      <c r="D899" s="306">
        <f t="shared" ca="1" si="385"/>
        <v>-0.37982562697065492</v>
      </c>
      <c r="E899" s="307">
        <f t="shared" ca="1" si="386"/>
        <v>-1.2248427610880732</v>
      </c>
      <c r="F899" s="304">
        <f t="shared" ca="1" si="387"/>
        <v>1.2823834435509163</v>
      </c>
      <c r="G899" s="306">
        <f t="shared" ca="1" si="388"/>
        <v>4.7597701723504064</v>
      </c>
      <c r="H899" s="307">
        <f t="shared" ca="1" si="389"/>
        <v>-107.58554730907697</v>
      </c>
      <c r="I899" s="304">
        <f t="shared" ca="1" si="390"/>
        <v>107.69078605845179</v>
      </c>
      <c r="J899" s="306">
        <f t="shared" ca="1" si="391"/>
        <v>386.39683720709877</v>
      </c>
      <c r="K899" s="307">
        <f t="shared" ca="1" si="392"/>
        <v>-13.764946880118062</v>
      </c>
      <c r="L899" s="304">
        <f t="shared" ca="1" si="377"/>
        <v>386.64193974045503</v>
      </c>
      <c r="M899" s="306">
        <f t="shared" ca="1" si="393"/>
        <v>-1.5265834334030495</v>
      </c>
      <c r="N899" s="304">
        <f t="shared" ca="1" si="394"/>
        <v>-87.466787808585309</v>
      </c>
      <c r="P899" s="310">
        <f t="shared" ca="1" si="395"/>
        <v>23</v>
      </c>
      <c r="Q899" s="304">
        <f t="shared" ca="1" si="396"/>
        <v>0</v>
      </c>
      <c r="R899" s="306">
        <f t="shared" ca="1" si="397"/>
        <v>0</v>
      </c>
      <c r="S899" s="307">
        <f t="shared" ca="1" si="398"/>
        <v>5.083000000000002</v>
      </c>
      <c r="T899" s="304">
        <f t="shared" ca="1" si="378"/>
        <v>49.86423000000002</v>
      </c>
      <c r="U899" s="311">
        <f t="shared" ca="1" si="379"/>
        <v>0</v>
      </c>
      <c r="V899" s="306">
        <f t="shared" ca="1" si="380"/>
        <v>1.2266873673188901</v>
      </c>
      <c r="W899" s="304">
        <f t="shared" ca="1" si="381"/>
        <v>43.68118637916924</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1.2068579131608548</v>
      </c>
      <c r="AH899" s="304">
        <f t="shared" ca="1" si="405"/>
        <v>-8.5935552784482354</v>
      </c>
    </row>
    <row r="900" spans="1:34" x14ac:dyDescent="0.2">
      <c r="A900" s="347">
        <f t="shared" ca="1" si="383"/>
        <v>1E-4</v>
      </c>
      <c r="B900" s="304">
        <f t="shared" ca="1" si="384"/>
        <v>34.350900000001886</v>
      </c>
      <c r="D900" s="306">
        <f t="shared" ca="1" si="385"/>
        <v>-0.37982343030952531</v>
      </c>
      <c r="E900" s="307">
        <f t="shared" ca="1" si="386"/>
        <v>-1.2248141294640043</v>
      </c>
      <c r="F900" s="304">
        <f t="shared" ca="1" si="387"/>
        <v>1.2823554460237463</v>
      </c>
      <c r="G900" s="306">
        <f t="shared" ca="1" si="388"/>
        <v>4.7597321900073757</v>
      </c>
      <c r="H900" s="307">
        <f t="shared" ca="1" si="389"/>
        <v>-107.58566979048992</v>
      </c>
      <c r="I900" s="304">
        <f t="shared" ca="1" si="390"/>
        <v>107.69090674141864</v>
      </c>
      <c r="J900" s="306">
        <f t="shared" ca="1" si="391"/>
        <v>386.39683720709877</v>
      </c>
      <c r="K900" s="307">
        <f t="shared" ca="1" si="392"/>
        <v>-13.77570544097304</v>
      </c>
      <c r="L900" s="304">
        <f t="shared" ref="L900:L963" ca="1" si="406">SQRT(pos_x^2+pos_z^2)</f>
        <v>386.64232290845456</v>
      </c>
      <c r="M900" s="306">
        <f t="shared" ca="1" si="393"/>
        <v>-1.5265838360249642</v>
      </c>
      <c r="N900" s="304">
        <f t="shared" ca="1" si="394"/>
        <v>-87.466810877121773</v>
      </c>
      <c r="P900" s="310">
        <f t="shared" ca="1" si="395"/>
        <v>23</v>
      </c>
      <c r="Q900" s="304">
        <f t="shared" ca="1" si="396"/>
        <v>0</v>
      </c>
      <c r="R900" s="306">
        <f t="shared" ca="1" si="397"/>
        <v>0</v>
      </c>
      <c r="S900" s="307">
        <f t="shared" ca="1" si="398"/>
        <v>5.083000000000002</v>
      </c>
      <c r="T900" s="304">
        <f t="shared" ref="T900:T963" ca="1" si="407">m*g</f>
        <v>49.86423000000002</v>
      </c>
      <c r="U900" s="311">
        <f t="shared" ref="U900:U963" ca="1" si="408">IF(pos_xz&lt;L_rampe,Poids*COS(Beta),0)</f>
        <v>0</v>
      </c>
      <c r="V900" s="306">
        <f t="shared" ref="V900:V963" ca="1" si="409">Rho_moyen*(20000-Alt_rampe-pos_z)/(20000+Alt_rampe+pos_z)</f>
        <v>1.226688687059295</v>
      </c>
      <c r="W900" s="304">
        <f t="shared" ref="W900:W963" ca="1" si="410">1/2*Rho*Sref*Cx*vit_xz^2</f>
        <v>43.681331276112175</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1.2068295811805765</v>
      </c>
      <c r="AH900" s="304">
        <f t="shared" ca="1" si="405"/>
        <v>-8.5935837850027976</v>
      </c>
    </row>
    <row r="901" spans="1:34" x14ac:dyDescent="0.2">
      <c r="A901" s="347">
        <f t="shared" ref="A901:A964" ca="1" si="412">IF(B900+0.01&lt;=T_ini+ROUNDUP(Temps_fin_propu,0), 0.01, IF(K900&gt;0, 0.1, 0.0001))</f>
        <v>1E-4</v>
      </c>
      <c r="B901" s="304">
        <f t="shared" ref="B901:B964" ca="1" si="413">B900+pas</f>
        <v>34.351000000001889</v>
      </c>
      <c r="D901" s="306">
        <f t="shared" ref="D901:D964" ca="1" si="414">IF(AND(L900&lt;L_rampe,Poussee&lt;Poids*SIN(M900)),0,(-W900+Poussee)/m*COS(M900)-U900/m*SIN(M900))</f>
        <v>-0.37982123364443887</v>
      </c>
      <c r="E901" s="307">
        <f t="shared" ref="E901:E964" ca="1" si="415">IF(AND(L900&lt;L_rampe,Poussee&lt;Poids*SIN(M900)),0,(-W900+Poussee)/m*SIN(M900)+U900/m*COS(M900)-Poids/m)</f>
        <v>-1.2247854982101742</v>
      </c>
      <c r="F901" s="304">
        <f t="shared" ref="F901:F964" ca="1" si="416">SQRT(acc_x^2+acc_z^2)</f>
        <v>1.282327448880795</v>
      </c>
      <c r="G901" s="306">
        <f t="shared" ref="G901:G964" ca="1" si="417">G900+acc_x*pas</f>
        <v>4.759694207884011</v>
      </c>
      <c r="H901" s="307">
        <f t="shared" ref="H901:H964" ca="1" si="418">H900+acc_z*pas</f>
        <v>-107.58579226903974</v>
      </c>
      <c r="I901" s="304">
        <f t="shared" ref="I901:I964" ca="1" si="419">SQRT(vit_x^2+vit_z^2)</f>
        <v>107.69102742155233</v>
      </c>
      <c r="J901" s="306">
        <f t="shared" ref="J901:J964" ca="1" si="420">J900+0.5*(vit_x+G900)*pas*(K900&gt;=0)</f>
        <v>386.39683720709877</v>
      </c>
      <c r="K901" s="307">
        <f t="shared" ref="K901:K964" ca="1" si="421">K900+0.5*(vit_z+H900)*pas</f>
        <v>-13.786464014076016</v>
      </c>
      <c r="L901" s="304">
        <f t="shared" ca="1" si="406"/>
        <v>386.64270637587435</v>
      </c>
      <c r="M901" s="306">
        <f t="shared" ref="M901:M964" ca="1" si="422">IF(AND(L900&gt;L_rampe,G901&gt;0),ATAN2(G901,H901),$M$4)</f>
        <v>-1.5265842386427635</v>
      </c>
      <c r="N901" s="304">
        <f t="shared" ref="N901:N964" ca="1" si="423">DEGREES(Beta)</f>
        <v>-87.466833945422422</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5.083000000000002</v>
      </c>
      <c r="T901" s="304">
        <f t="shared" ca="1" si="407"/>
        <v>49.86423000000002</v>
      </c>
      <c r="U901" s="311">
        <f t="shared" ca="1" si="408"/>
        <v>0</v>
      </c>
      <c r="V901" s="306">
        <f t="shared" ca="1" si="409"/>
        <v>1.2266900068026227</v>
      </c>
      <c r="W901" s="304">
        <f t="shared" ca="1" si="410"/>
        <v>43.681476171181188</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1.2068012495655847</v>
      </c>
      <c r="AH901" s="304">
        <f t="shared" ref="AH901:AH964" ca="1" si="434">IF(AND(L900&lt;L_rampe,Poussee&lt;Poids*SIN(M900)), g*SIN(M900), (-W900+Poussee)/m)</f>
        <v>-8.5936122911887001</v>
      </c>
    </row>
    <row r="902" spans="1:34" x14ac:dyDescent="0.2">
      <c r="A902" s="347">
        <f t="shared" ca="1" si="412"/>
        <v>1E-4</v>
      </c>
      <c r="B902" s="304">
        <f t="shared" ca="1" si="413"/>
        <v>34.351100000001892</v>
      </c>
      <c r="D902" s="306">
        <f t="shared" ca="1" si="414"/>
        <v>-0.3798190369753961</v>
      </c>
      <c r="E902" s="307">
        <f t="shared" ca="1" si="415"/>
        <v>-1.2247568673265938</v>
      </c>
      <c r="F902" s="304">
        <f t="shared" ca="1" si="416"/>
        <v>1.2822994521220732</v>
      </c>
      <c r="G902" s="306">
        <f t="shared" ca="1" si="417"/>
        <v>4.7596562259803132</v>
      </c>
      <c r="H902" s="307">
        <f t="shared" ca="1" si="418"/>
        <v>-107.58591474472648</v>
      </c>
      <c r="I902" s="304">
        <f t="shared" ca="1" si="419"/>
        <v>107.69114809885289</v>
      </c>
      <c r="J902" s="306">
        <f t="shared" ca="1" si="420"/>
        <v>386.39683720709877</v>
      </c>
      <c r="K902" s="307">
        <f t="shared" ca="1" si="421"/>
        <v>-13.797222599426703</v>
      </c>
      <c r="L902" s="304">
        <f t="shared" ca="1" si="406"/>
        <v>386.64309014271458</v>
      </c>
      <c r="M902" s="306">
        <f t="shared" ca="1" si="422"/>
        <v>-1.5265846412564479</v>
      </c>
      <c r="N902" s="304">
        <f t="shared" ca="1" si="423"/>
        <v>-87.466857013487314</v>
      </c>
      <c r="P902" s="310">
        <f t="shared" ca="1" si="424"/>
        <v>23</v>
      </c>
      <c r="Q902" s="304">
        <f t="shared" ca="1" si="425"/>
        <v>0</v>
      </c>
      <c r="R902" s="306">
        <f t="shared" ca="1" si="426"/>
        <v>0</v>
      </c>
      <c r="S902" s="307">
        <f t="shared" ca="1" si="427"/>
        <v>5.083000000000002</v>
      </c>
      <c r="T902" s="304">
        <f t="shared" ca="1" si="407"/>
        <v>49.86423000000002</v>
      </c>
      <c r="U902" s="311">
        <f t="shared" ca="1" si="408"/>
        <v>0</v>
      </c>
      <c r="V902" s="306">
        <f t="shared" ca="1" si="409"/>
        <v>1.2266913265488741</v>
      </c>
      <c r="W902" s="304">
        <f t="shared" ca="1" si="410"/>
        <v>43.681621064376323</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1.2067729183158864</v>
      </c>
      <c r="AH902" s="304">
        <f t="shared" ca="1" si="434"/>
        <v>-8.5936407970059356</v>
      </c>
    </row>
    <row r="903" spans="1:34" x14ac:dyDescent="0.2">
      <c r="A903" s="347">
        <f t="shared" ca="1" si="412"/>
        <v>1E-4</v>
      </c>
      <c r="B903" s="304">
        <f t="shared" ca="1" si="413"/>
        <v>34.351200000001896</v>
      </c>
      <c r="D903" s="306">
        <f t="shared" ca="1" si="414"/>
        <v>-0.3798168403023946</v>
      </c>
      <c r="E903" s="307">
        <f t="shared" ca="1" si="415"/>
        <v>-1.2247282368132453</v>
      </c>
      <c r="F903" s="304">
        <f t="shared" ca="1" si="416"/>
        <v>1.2822714557475634</v>
      </c>
      <c r="G903" s="306">
        <f t="shared" ca="1" si="417"/>
        <v>4.7596182442962833</v>
      </c>
      <c r="H903" s="307">
        <f t="shared" ca="1" si="418"/>
        <v>-107.58603721755016</v>
      </c>
      <c r="I903" s="304">
        <f t="shared" ca="1" si="419"/>
        <v>107.69126877332036</v>
      </c>
      <c r="J903" s="306">
        <f t="shared" ca="1" si="420"/>
        <v>386.39683720709877</v>
      </c>
      <c r="K903" s="307">
        <f t="shared" ca="1" si="421"/>
        <v>-13.807981197024818</v>
      </c>
      <c r="L903" s="304">
        <f t="shared" ca="1" si="406"/>
        <v>386.64347420897531</v>
      </c>
      <c r="M903" s="306">
        <f t="shared" ca="1" si="422"/>
        <v>-1.5265850438660171</v>
      </c>
      <c r="N903" s="304">
        <f t="shared" ca="1" si="423"/>
        <v>-87.466880081316418</v>
      </c>
      <c r="P903" s="310">
        <f t="shared" ca="1" si="424"/>
        <v>23</v>
      </c>
      <c r="Q903" s="304">
        <f t="shared" ca="1" si="425"/>
        <v>0</v>
      </c>
      <c r="R903" s="306">
        <f t="shared" ca="1" si="426"/>
        <v>0</v>
      </c>
      <c r="S903" s="307">
        <f t="shared" ca="1" si="427"/>
        <v>5.083000000000002</v>
      </c>
      <c r="T903" s="304">
        <f t="shared" ca="1" si="407"/>
        <v>49.86423000000002</v>
      </c>
      <c r="U903" s="311">
        <f t="shared" ca="1" si="408"/>
        <v>0</v>
      </c>
      <c r="V903" s="306">
        <f t="shared" ca="1" si="409"/>
        <v>1.2266926462980483</v>
      </c>
      <c r="W903" s="304">
        <f t="shared" ca="1" si="410"/>
        <v>43.681765955697578</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1.2067445874314711</v>
      </c>
      <c r="AH903" s="304">
        <f t="shared" ca="1" si="434"/>
        <v>-8.5936693024545168</v>
      </c>
    </row>
    <row r="904" spans="1:34" x14ac:dyDescent="0.2">
      <c r="A904" s="347">
        <f t="shared" ca="1" si="412"/>
        <v>1E-4</v>
      </c>
      <c r="B904" s="304">
        <f t="shared" ca="1" si="413"/>
        <v>34.351300000001899</v>
      </c>
      <c r="D904" s="306">
        <f t="shared" ca="1" si="414"/>
        <v>-0.37981464362543688</v>
      </c>
      <c r="E904" s="307">
        <f t="shared" ca="1" si="415"/>
        <v>-1.2246996066701357</v>
      </c>
      <c r="F904" s="304">
        <f t="shared" ca="1" si="416"/>
        <v>1.2822434597572734</v>
      </c>
      <c r="G904" s="306">
        <f t="shared" ca="1" si="417"/>
        <v>4.7595802628319204</v>
      </c>
      <c r="H904" s="307">
        <f t="shared" ca="1" si="418"/>
        <v>-107.58615968751083</v>
      </c>
      <c r="I904" s="304">
        <f t="shared" ca="1" si="419"/>
        <v>107.69138944495478</v>
      </c>
      <c r="J904" s="306">
        <f t="shared" ca="1" si="420"/>
        <v>386.39683720709877</v>
      </c>
      <c r="K904" s="307">
        <f t="shared" ca="1" si="421"/>
        <v>-13.81873980687007</v>
      </c>
      <c r="L904" s="304">
        <f t="shared" ca="1" si="406"/>
        <v>386.64385857465675</v>
      </c>
      <c r="M904" s="306">
        <f t="shared" ca="1" si="422"/>
        <v>-1.5265854464714712</v>
      </c>
      <c r="N904" s="304">
        <f t="shared" ca="1" si="423"/>
        <v>-87.466903148909751</v>
      </c>
      <c r="P904" s="310">
        <f t="shared" ca="1" si="424"/>
        <v>23</v>
      </c>
      <c r="Q904" s="304">
        <f t="shared" ca="1" si="425"/>
        <v>0</v>
      </c>
      <c r="R904" s="306">
        <f t="shared" ca="1" si="426"/>
        <v>0</v>
      </c>
      <c r="S904" s="307">
        <f t="shared" ca="1" si="427"/>
        <v>5.083000000000002</v>
      </c>
      <c r="T904" s="304">
        <f t="shared" ca="1" si="407"/>
        <v>49.86423000000002</v>
      </c>
      <c r="U904" s="311">
        <f t="shared" ca="1" si="408"/>
        <v>0</v>
      </c>
      <c r="V904" s="306">
        <f t="shared" ca="1" si="409"/>
        <v>1.2266939660501461</v>
      </c>
      <c r="W904" s="304">
        <f t="shared" ca="1" si="410"/>
        <v>43.681910845144991</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1.2067162569123386</v>
      </c>
      <c r="AH904" s="304">
        <f t="shared" ca="1" si="434"/>
        <v>-8.5936978075344399</v>
      </c>
    </row>
    <row r="905" spans="1:34" x14ac:dyDescent="0.2">
      <c r="A905" s="347">
        <f t="shared" ca="1" si="412"/>
        <v>1E-4</v>
      </c>
      <c r="B905" s="304">
        <f t="shared" ca="1" si="413"/>
        <v>34.351400000001902</v>
      </c>
      <c r="D905" s="306">
        <f t="shared" ca="1" si="414"/>
        <v>-0.37981244694452421</v>
      </c>
      <c r="E905" s="307">
        <f t="shared" ca="1" si="415"/>
        <v>-1.2246709768972543</v>
      </c>
      <c r="F905" s="304">
        <f t="shared" ca="1" si="416"/>
        <v>1.282215464151194</v>
      </c>
      <c r="G905" s="306">
        <f t="shared" ca="1" si="417"/>
        <v>4.7595422815872261</v>
      </c>
      <c r="H905" s="307">
        <f t="shared" ca="1" si="418"/>
        <v>-107.58628215460853</v>
      </c>
      <c r="I905" s="304">
        <f t="shared" ca="1" si="419"/>
        <v>107.69151011375619</v>
      </c>
      <c r="J905" s="306">
        <f t="shared" ca="1" si="420"/>
        <v>386.39683720709877</v>
      </c>
      <c r="K905" s="307">
        <f t="shared" ca="1" si="421"/>
        <v>-13.829498428962177</v>
      </c>
      <c r="L905" s="304">
        <f t="shared" ca="1" si="406"/>
        <v>386.64424323975891</v>
      </c>
      <c r="M905" s="306">
        <f t="shared" ca="1" si="422"/>
        <v>-1.5265858490728101</v>
      </c>
      <c r="N905" s="304">
        <f t="shared" ca="1" si="423"/>
        <v>-87.466926216267296</v>
      </c>
      <c r="P905" s="310">
        <f t="shared" ca="1" si="424"/>
        <v>23</v>
      </c>
      <c r="Q905" s="304">
        <f t="shared" ca="1" si="425"/>
        <v>0</v>
      </c>
      <c r="R905" s="306">
        <f t="shared" ca="1" si="426"/>
        <v>0</v>
      </c>
      <c r="S905" s="307">
        <f t="shared" ca="1" si="427"/>
        <v>5.083000000000002</v>
      </c>
      <c r="T905" s="304">
        <f t="shared" ca="1" si="407"/>
        <v>49.86423000000002</v>
      </c>
      <c r="U905" s="311">
        <f t="shared" ca="1" si="408"/>
        <v>0</v>
      </c>
      <c r="V905" s="306">
        <f t="shared" ca="1" si="409"/>
        <v>1.2266952858051667</v>
      </c>
      <c r="W905" s="304">
        <f t="shared" ca="1" si="410"/>
        <v>43.68205573271856</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1.206687926758482</v>
      </c>
      <c r="AH905" s="304">
        <f t="shared" ca="1" si="434"/>
        <v>-8.5937263122457157</v>
      </c>
    </row>
    <row r="906" spans="1:34" x14ac:dyDescent="0.2">
      <c r="A906" s="347">
        <f t="shared" ca="1" si="412"/>
        <v>1E-4</v>
      </c>
      <c r="B906" s="304">
        <f t="shared" ca="1" si="413"/>
        <v>34.351500000001906</v>
      </c>
      <c r="D906" s="306">
        <f t="shared" ca="1" si="414"/>
        <v>-0.37981025025965731</v>
      </c>
      <c r="E906" s="307">
        <f t="shared" ca="1" si="415"/>
        <v>-1.2246423474946013</v>
      </c>
      <c r="F906" s="304">
        <f t="shared" ca="1" si="416"/>
        <v>1.282187468929326</v>
      </c>
      <c r="G906" s="306">
        <f t="shared" ca="1" si="417"/>
        <v>4.7595043005621998</v>
      </c>
      <c r="H906" s="307">
        <f t="shared" ca="1" si="418"/>
        <v>-107.58640461884328</v>
      </c>
      <c r="I906" s="304">
        <f t="shared" ca="1" si="419"/>
        <v>107.69163077972463</v>
      </c>
      <c r="J906" s="306">
        <f t="shared" ca="1" si="420"/>
        <v>386.39683720709877</v>
      </c>
      <c r="K906" s="307">
        <f t="shared" ca="1" si="421"/>
        <v>-13.84025706330085</v>
      </c>
      <c r="L906" s="304">
        <f t="shared" ca="1" si="406"/>
        <v>386.64462820428196</v>
      </c>
      <c r="M906" s="306">
        <f t="shared" ca="1" si="422"/>
        <v>-1.5265862516700344</v>
      </c>
      <c r="N906" s="304">
        <f t="shared" ca="1" si="423"/>
        <v>-87.466949283389084</v>
      </c>
      <c r="P906" s="310">
        <f t="shared" ca="1" si="424"/>
        <v>23</v>
      </c>
      <c r="Q906" s="304">
        <f t="shared" ca="1" si="425"/>
        <v>0</v>
      </c>
      <c r="R906" s="306">
        <f t="shared" ca="1" si="426"/>
        <v>0</v>
      </c>
      <c r="S906" s="307">
        <f t="shared" ca="1" si="427"/>
        <v>5.083000000000002</v>
      </c>
      <c r="T906" s="304">
        <f t="shared" ca="1" si="407"/>
        <v>49.86423000000002</v>
      </c>
      <c r="U906" s="311">
        <f t="shared" ca="1" si="408"/>
        <v>0</v>
      </c>
      <c r="V906" s="306">
        <f t="shared" ca="1" si="409"/>
        <v>1.2266966055631108</v>
      </c>
      <c r="W906" s="304">
        <f t="shared" ca="1" si="410"/>
        <v>43.682200618418321</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1.2066595969699012</v>
      </c>
      <c r="AH906" s="304">
        <f t="shared" ca="1" si="434"/>
        <v>-8.5937548165883424</v>
      </c>
    </row>
    <row r="907" spans="1:34" x14ac:dyDescent="0.2">
      <c r="A907" s="347">
        <f t="shared" ca="1" si="412"/>
        <v>1E-4</v>
      </c>
      <c r="B907" s="304">
        <f t="shared" ca="1" si="413"/>
        <v>34.351600000001909</v>
      </c>
      <c r="D907" s="306">
        <f t="shared" ca="1" si="414"/>
        <v>-0.37980805357083353</v>
      </c>
      <c r="E907" s="307">
        <f t="shared" ca="1" si="415"/>
        <v>-1.2246137184621695</v>
      </c>
      <c r="F907" s="304">
        <f t="shared" ca="1" si="416"/>
        <v>1.2821594740916618</v>
      </c>
      <c r="G907" s="306">
        <f t="shared" ca="1" si="417"/>
        <v>4.759466319756843</v>
      </c>
      <c r="H907" s="307">
        <f t="shared" ca="1" si="418"/>
        <v>-107.58652708021512</v>
      </c>
      <c r="I907" s="304">
        <f t="shared" ca="1" si="419"/>
        <v>107.6917514428601</v>
      </c>
      <c r="J907" s="306">
        <f t="shared" ca="1" si="420"/>
        <v>386.39683720709877</v>
      </c>
      <c r="K907" s="307">
        <f t="shared" ca="1" si="421"/>
        <v>-13.851015709885804</v>
      </c>
      <c r="L907" s="304">
        <f t="shared" ca="1" si="406"/>
        <v>386.64501346822601</v>
      </c>
      <c r="M907" s="306">
        <f t="shared" ca="1" si="422"/>
        <v>-1.5265866542631437</v>
      </c>
      <c r="N907" s="304">
        <f t="shared" ca="1" si="423"/>
        <v>-87.466972350275114</v>
      </c>
      <c r="P907" s="310">
        <f t="shared" ca="1" si="424"/>
        <v>23</v>
      </c>
      <c r="Q907" s="304">
        <f t="shared" ca="1" si="425"/>
        <v>0</v>
      </c>
      <c r="R907" s="306">
        <f t="shared" ca="1" si="426"/>
        <v>0</v>
      </c>
      <c r="S907" s="307">
        <f t="shared" ca="1" si="427"/>
        <v>5.083000000000002</v>
      </c>
      <c r="T907" s="304">
        <f t="shared" ca="1" si="407"/>
        <v>49.86423000000002</v>
      </c>
      <c r="U907" s="311">
        <f t="shared" ca="1" si="408"/>
        <v>0</v>
      </c>
      <c r="V907" s="306">
        <f t="shared" ca="1" si="409"/>
        <v>1.2266979253239778</v>
      </c>
      <c r="W907" s="304">
        <f t="shared" ca="1" si="410"/>
        <v>43.682345502244232</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1.2066312675465909</v>
      </c>
      <c r="AH907" s="304">
        <f t="shared" ca="1" si="434"/>
        <v>-8.5937833205623271</v>
      </c>
    </row>
    <row r="908" spans="1:34" x14ac:dyDescent="0.2">
      <c r="A908" s="347">
        <f t="shared" ca="1" si="412"/>
        <v>1E-4</v>
      </c>
      <c r="B908" s="304">
        <f t="shared" ca="1" si="413"/>
        <v>34.351700000001912</v>
      </c>
      <c r="D908" s="306">
        <f t="shared" ca="1" si="414"/>
        <v>-0.37980585687805496</v>
      </c>
      <c r="E908" s="307">
        <f t="shared" ca="1" si="415"/>
        <v>-1.2245850897999695</v>
      </c>
      <c r="F908" s="304">
        <f t="shared" ca="1" si="416"/>
        <v>1.2821314796382128</v>
      </c>
      <c r="G908" s="306">
        <f t="shared" ca="1" si="417"/>
        <v>4.7594283391711549</v>
      </c>
      <c r="H908" s="307">
        <f t="shared" ca="1" si="418"/>
        <v>-107.5866495387241</v>
      </c>
      <c r="I908" s="304">
        <f t="shared" ca="1" si="419"/>
        <v>107.69187210316268</v>
      </c>
      <c r="J908" s="306">
        <f t="shared" ca="1" si="420"/>
        <v>386.39683720709877</v>
      </c>
      <c r="K908" s="307">
        <f t="shared" ca="1" si="421"/>
        <v>-13.86177436871675</v>
      </c>
      <c r="L908" s="304">
        <f t="shared" ca="1" si="406"/>
        <v>386.64539903159118</v>
      </c>
      <c r="M908" s="306">
        <f t="shared" ca="1" si="422"/>
        <v>-1.526587056852138</v>
      </c>
      <c r="N908" s="304">
        <f t="shared" ca="1" si="423"/>
        <v>-87.466995416925371</v>
      </c>
      <c r="P908" s="310">
        <f t="shared" ca="1" si="424"/>
        <v>23</v>
      </c>
      <c r="Q908" s="304">
        <f t="shared" ca="1" si="425"/>
        <v>0</v>
      </c>
      <c r="R908" s="306">
        <f t="shared" ca="1" si="426"/>
        <v>0</v>
      </c>
      <c r="S908" s="307">
        <f t="shared" ca="1" si="427"/>
        <v>5.083000000000002</v>
      </c>
      <c r="T908" s="304">
        <f t="shared" ca="1" si="407"/>
        <v>49.86423000000002</v>
      </c>
      <c r="U908" s="311">
        <f t="shared" ca="1" si="408"/>
        <v>0</v>
      </c>
      <c r="V908" s="306">
        <f t="shared" ca="1" si="409"/>
        <v>1.2266992450877681</v>
      </c>
      <c r="W908" s="304">
        <f t="shared" ca="1" si="410"/>
        <v>43.682490384196377</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1.2066029384885599</v>
      </c>
      <c r="AH908" s="304">
        <f t="shared" ca="1" si="434"/>
        <v>-8.5938118241676591</v>
      </c>
    </row>
    <row r="909" spans="1:34" x14ac:dyDescent="0.2">
      <c r="A909" s="347">
        <f t="shared" ca="1" si="412"/>
        <v>1E-4</v>
      </c>
      <c r="B909" s="304">
        <f t="shared" ca="1" si="413"/>
        <v>34.351800000001916</v>
      </c>
      <c r="D909" s="306">
        <f t="shared" ca="1" si="414"/>
        <v>-0.3798036601813235</v>
      </c>
      <c r="E909" s="307">
        <f t="shared" ca="1" si="415"/>
        <v>-1.2245564615079818</v>
      </c>
      <c r="F909" s="304">
        <f t="shared" ca="1" si="416"/>
        <v>1.2821034855689613</v>
      </c>
      <c r="G909" s="306">
        <f t="shared" ca="1" si="417"/>
        <v>4.7593903588051365</v>
      </c>
      <c r="H909" s="307">
        <f t="shared" ca="1" si="418"/>
        <v>-107.58677199437025</v>
      </c>
      <c r="I909" s="304">
        <f t="shared" ca="1" si="419"/>
        <v>107.69199276063239</v>
      </c>
      <c r="J909" s="306">
        <f t="shared" ca="1" si="420"/>
        <v>386.39683720709877</v>
      </c>
      <c r="K909" s="307">
        <f t="shared" ca="1" si="421"/>
        <v>-13.872533039793405</v>
      </c>
      <c r="L909" s="304">
        <f t="shared" ca="1" si="406"/>
        <v>386.64578489437764</v>
      </c>
      <c r="M909" s="306">
        <f t="shared" ca="1" si="422"/>
        <v>-1.5265874594370175</v>
      </c>
      <c r="N909" s="304">
        <f t="shared" ca="1" si="423"/>
        <v>-87.467018483339857</v>
      </c>
      <c r="P909" s="310">
        <f t="shared" ca="1" si="424"/>
        <v>23</v>
      </c>
      <c r="Q909" s="304">
        <f t="shared" ca="1" si="425"/>
        <v>0</v>
      </c>
      <c r="R909" s="306">
        <f t="shared" ca="1" si="426"/>
        <v>0</v>
      </c>
      <c r="S909" s="307">
        <f t="shared" ca="1" si="427"/>
        <v>5.083000000000002</v>
      </c>
      <c r="T909" s="304">
        <f t="shared" ca="1" si="407"/>
        <v>49.86423000000002</v>
      </c>
      <c r="U909" s="311">
        <f t="shared" ca="1" si="408"/>
        <v>0</v>
      </c>
      <c r="V909" s="306">
        <f t="shared" ca="1" si="409"/>
        <v>1.2267005648544813</v>
      </c>
      <c r="W909" s="304">
        <f t="shared" ca="1" si="410"/>
        <v>43.682635264274737</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1.2065746097957888</v>
      </c>
      <c r="AH909" s="304">
        <f t="shared" ca="1" si="434"/>
        <v>-8.5938403274043598</v>
      </c>
    </row>
    <row r="910" spans="1:34" x14ac:dyDescent="0.2">
      <c r="A910" s="347">
        <f t="shared" ca="1" si="412"/>
        <v>1E-4</v>
      </c>
      <c r="B910" s="304">
        <f t="shared" ca="1" si="413"/>
        <v>34.351900000001919</v>
      </c>
      <c r="D910" s="306">
        <f t="shared" ca="1" si="414"/>
        <v>-0.37980146348063953</v>
      </c>
      <c r="E910" s="307">
        <f t="shared" ca="1" si="415"/>
        <v>-1.2245278335862135</v>
      </c>
      <c r="F910" s="304">
        <f t="shared" ca="1" si="416"/>
        <v>1.2820754918839143</v>
      </c>
      <c r="G910" s="306">
        <f t="shared" ca="1" si="417"/>
        <v>4.7593523786587886</v>
      </c>
      <c r="H910" s="307">
        <f t="shared" ca="1" si="418"/>
        <v>-107.58689444715361</v>
      </c>
      <c r="I910" s="304">
        <f t="shared" ca="1" si="419"/>
        <v>107.69211341526926</v>
      </c>
      <c r="J910" s="306">
        <f t="shared" ca="1" si="420"/>
        <v>386.39683720709877</v>
      </c>
      <c r="K910" s="307">
        <f t="shared" ca="1" si="421"/>
        <v>-13.88329172311548</v>
      </c>
      <c r="L910" s="304">
        <f t="shared" ca="1" si="406"/>
        <v>386.64617105658539</v>
      </c>
      <c r="M910" s="306">
        <f t="shared" ca="1" si="422"/>
        <v>-1.5265878620177824</v>
      </c>
      <c r="N910" s="304">
        <f t="shared" ca="1" si="423"/>
        <v>-87.467041549518598</v>
      </c>
      <c r="P910" s="310">
        <f t="shared" ca="1" si="424"/>
        <v>23</v>
      </c>
      <c r="Q910" s="304">
        <f t="shared" ca="1" si="425"/>
        <v>0</v>
      </c>
      <c r="R910" s="306">
        <f t="shared" ca="1" si="426"/>
        <v>0</v>
      </c>
      <c r="S910" s="307">
        <f t="shared" ca="1" si="427"/>
        <v>5.083000000000002</v>
      </c>
      <c r="T910" s="304">
        <f t="shared" ca="1" si="407"/>
        <v>49.86423000000002</v>
      </c>
      <c r="U910" s="311">
        <f t="shared" ca="1" si="408"/>
        <v>0</v>
      </c>
      <c r="V910" s="306">
        <f t="shared" ca="1" si="409"/>
        <v>1.2267018846241176</v>
      </c>
      <c r="W910" s="304">
        <f t="shared" ca="1" si="410"/>
        <v>43.682780142479309</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1.2065462814682828</v>
      </c>
      <c r="AH910" s="304">
        <f t="shared" ca="1" si="434"/>
        <v>-8.593868830272422</v>
      </c>
    </row>
    <row r="911" spans="1:34" x14ac:dyDescent="0.2">
      <c r="A911" s="347">
        <f t="shared" ca="1" si="412"/>
        <v>1E-4</v>
      </c>
      <c r="B911" s="304">
        <f t="shared" ca="1" si="413"/>
        <v>34.352000000001922</v>
      </c>
      <c r="D911" s="306">
        <f t="shared" ca="1" si="414"/>
        <v>-0.37979926677600018</v>
      </c>
      <c r="E911" s="307">
        <f t="shared" ca="1" si="415"/>
        <v>-1.2244992060346629</v>
      </c>
      <c r="F911" s="304">
        <f t="shared" ca="1" si="416"/>
        <v>1.2820474985830701</v>
      </c>
      <c r="G911" s="306">
        <f t="shared" ca="1" si="417"/>
        <v>4.7593143987321112</v>
      </c>
      <c r="H911" s="307">
        <f t="shared" ca="1" si="418"/>
        <v>-107.58701689707422</v>
      </c>
      <c r="I911" s="304">
        <f t="shared" ca="1" si="419"/>
        <v>107.69223406707334</v>
      </c>
      <c r="J911" s="306">
        <f t="shared" ca="1" si="420"/>
        <v>386.39683720709877</v>
      </c>
      <c r="K911" s="307">
        <f t="shared" ca="1" si="421"/>
        <v>-13.894050418682692</v>
      </c>
      <c r="L911" s="304">
        <f t="shared" ca="1" si="406"/>
        <v>386.64655751821465</v>
      </c>
      <c r="M911" s="306">
        <f t="shared" ca="1" si="422"/>
        <v>-1.5265882645944326</v>
      </c>
      <c r="N911" s="304">
        <f t="shared" ca="1" si="423"/>
        <v>-87.467064615461595</v>
      </c>
      <c r="P911" s="310">
        <f t="shared" ca="1" si="424"/>
        <v>23</v>
      </c>
      <c r="Q911" s="304">
        <f t="shared" ca="1" si="425"/>
        <v>0</v>
      </c>
      <c r="R911" s="306">
        <f t="shared" ca="1" si="426"/>
        <v>0</v>
      </c>
      <c r="S911" s="307">
        <f t="shared" ca="1" si="427"/>
        <v>5.083000000000002</v>
      </c>
      <c r="T911" s="304">
        <f t="shared" ca="1" si="407"/>
        <v>49.86423000000002</v>
      </c>
      <c r="U911" s="311">
        <f t="shared" ca="1" si="408"/>
        <v>0</v>
      </c>
      <c r="V911" s="306">
        <f t="shared" ca="1" si="409"/>
        <v>1.2267032043966768</v>
      </c>
      <c r="W911" s="304">
        <f t="shared" ca="1" si="410"/>
        <v>43.682925018810145</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1.2065179535060437</v>
      </c>
      <c r="AH911" s="304">
        <f t="shared" ca="1" si="434"/>
        <v>-8.5938973327718458</v>
      </c>
    </row>
    <row r="912" spans="1:34" x14ac:dyDescent="0.2">
      <c r="A912" s="347">
        <f t="shared" ca="1" si="412"/>
        <v>1E-4</v>
      </c>
      <c r="B912" s="304">
        <f t="shared" ca="1" si="413"/>
        <v>34.352100000001926</v>
      </c>
      <c r="D912" s="306">
        <f t="shared" ca="1" si="414"/>
        <v>-0.37979707006740843</v>
      </c>
      <c r="E912" s="307">
        <f t="shared" ca="1" si="415"/>
        <v>-1.2244705788533192</v>
      </c>
      <c r="F912" s="304">
        <f t="shared" ca="1" si="416"/>
        <v>1.2820195056664196</v>
      </c>
      <c r="G912" s="306">
        <f t="shared" ca="1" si="417"/>
        <v>4.7592764190251042</v>
      </c>
      <c r="H912" s="307">
        <f t="shared" ca="1" si="418"/>
        <v>-107.58713934413211</v>
      </c>
      <c r="I912" s="304">
        <f t="shared" ca="1" si="419"/>
        <v>107.69235471604466</v>
      </c>
      <c r="J912" s="306">
        <f t="shared" ca="1" si="420"/>
        <v>386.39683720709877</v>
      </c>
      <c r="K912" s="307">
        <f t="shared" ca="1" si="421"/>
        <v>-13.904809126494753</v>
      </c>
      <c r="L912" s="304">
        <f t="shared" ca="1" si="406"/>
        <v>386.64694427926548</v>
      </c>
      <c r="M912" s="306">
        <f t="shared" ca="1" si="422"/>
        <v>-1.5265886671669682</v>
      </c>
      <c r="N912" s="304">
        <f t="shared" ca="1" si="423"/>
        <v>-87.46708768116882</v>
      </c>
      <c r="P912" s="310">
        <f t="shared" ca="1" si="424"/>
        <v>23</v>
      </c>
      <c r="Q912" s="304">
        <f t="shared" ca="1" si="425"/>
        <v>0</v>
      </c>
      <c r="R912" s="306">
        <f t="shared" ca="1" si="426"/>
        <v>0</v>
      </c>
      <c r="S912" s="307">
        <f t="shared" ca="1" si="427"/>
        <v>5.083000000000002</v>
      </c>
      <c r="T912" s="304">
        <f t="shared" ca="1" si="407"/>
        <v>49.86423000000002</v>
      </c>
      <c r="U912" s="311">
        <f t="shared" ca="1" si="408"/>
        <v>0</v>
      </c>
      <c r="V912" s="306">
        <f t="shared" ca="1" si="409"/>
        <v>1.2267045241721592</v>
      </c>
      <c r="W912" s="304">
        <f t="shared" ca="1" si="410"/>
        <v>43.683069893267252</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1.2064896259090592</v>
      </c>
      <c r="AH912" s="304">
        <f t="shared" ca="1" si="434"/>
        <v>-8.5939258349026417</v>
      </c>
    </row>
    <row r="913" spans="1:34" x14ac:dyDescent="0.2">
      <c r="A913" s="347">
        <f t="shared" ca="1" si="412"/>
        <v>1E-4</v>
      </c>
      <c r="B913" s="304">
        <f t="shared" ca="1" si="413"/>
        <v>34.352200000001929</v>
      </c>
      <c r="D913" s="306">
        <f t="shared" ca="1" si="414"/>
        <v>-0.37979487335486523</v>
      </c>
      <c r="E913" s="307">
        <f t="shared" ca="1" si="415"/>
        <v>-1.2244419520421808</v>
      </c>
      <c r="F913" s="304">
        <f t="shared" ca="1" si="416"/>
        <v>1.2819915131339616</v>
      </c>
      <c r="G913" s="306">
        <f t="shared" ca="1" si="417"/>
        <v>4.7592384395377687</v>
      </c>
      <c r="H913" s="307">
        <f t="shared" ca="1" si="418"/>
        <v>-107.58726178832731</v>
      </c>
      <c r="I913" s="304">
        <f t="shared" ca="1" si="419"/>
        <v>107.69247536218326</v>
      </c>
      <c r="J913" s="306">
        <f t="shared" ca="1" si="420"/>
        <v>386.39683720709877</v>
      </c>
      <c r="K913" s="307">
        <f t="shared" ca="1" si="421"/>
        <v>-13.915567846551376</v>
      </c>
      <c r="L913" s="304">
        <f t="shared" ca="1" si="406"/>
        <v>386.647331339738</v>
      </c>
      <c r="M913" s="306">
        <f t="shared" ca="1" si="422"/>
        <v>-1.5265890697353892</v>
      </c>
      <c r="N913" s="304">
        <f t="shared" ca="1" si="423"/>
        <v>-87.467110746640316</v>
      </c>
      <c r="P913" s="310">
        <f t="shared" ca="1" si="424"/>
        <v>23</v>
      </c>
      <c r="Q913" s="304">
        <f t="shared" ca="1" si="425"/>
        <v>0</v>
      </c>
      <c r="R913" s="306">
        <f t="shared" ca="1" si="426"/>
        <v>0</v>
      </c>
      <c r="S913" s="307">
        <f t="shared" ca="1" si="427"/>
        <v>5.083000000000002</v>
      </c>
      <c r="T913" s="304">
        <f t="shared" ca="1" si="407"/>
        <v>49.86423000000002</v>
      </c>
      <c r="U913" s="311">
        <f t="shared" ca="1" si="408"/>
        <v>0</v>
      </c>
      <c r="V913" s="306">
        <f t="shared" ca="1" si="409"/>
        <v>1.226705843950564</v>
      </c>
      <c r="W913" s="304">
        <f t="shared" ca="1" si="410"/>
        <v>43.6832147658506</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1.2064612986773273</v>
      </c>
      <c r="AH913" s="304">
        <f t="shared" ca="1" si="434"/>
        <v>-8.5939543366648117</v>
      </c>
    </row>
    <row r="914" spans="1:34" x14ac:dyDescent="0.2">
      <c r="A914" s="347">
        <f t="shared" ca="1" si="412"/>
        <v>1E-4</v>
      </c>
      <c r="B914" s="304">
        <f t="shared" ca="1" si="413"/>
        <v>34.352300000001932</v>
      </c>
      <c r="D914" s="306">
        <f t="shared" ca="1" si="414"/>
        <v>-0.37979267663836919</v>
      </c>
      <c r="E914" s="307">
        <f t="shared" ca="1" si="415"/>
        <v>-1.2244133256012564</v>
      </c>
      <c r="F914" s="304">
        <f t="shared" ca="1" si="416"/>
        <v>1.2819635209857045</v>
      </c>
      <c r="G914" s="306">
        <f t="shared" ca="1" si="417"/>
        <v>4.7592004602701046</v>
      </c>
      <c r="H914" s="307">
        <f t="shared" ca="1" si="418"/>
        <v>-107.58738422965988</v>
      </c>
      <c r="I914" s="304">
        <f t="shared" ca="1" si="419"/>
        <v>107.69259600548916</v>
      </c>
      <c r="J914" s="306">
        <f t="shared" ca="1" si="420"/>
        <v>386.39683720709877</v>
      </c>
      <c r="K914" s="307">
        <f t="shared" ca="1" si="421"/>
        <v>-13.926326578852276</v>
      </c>
      <c r="L914" s="304">
        <f t="shared" ca="1" si="406"/>
        <v>386.64771869963232</v>
      </c>
      <c r="M914" s="306">
        <f t="shared" ca="1" si="422"/>
        <v>-1.5265894722996958</v>
      </c>
      <c r="N914" s="304">
        <f t="shared" ca="1" si="423"/>
        <v>-87.467133811876067</v>
      </c>
      <c r="P914" s="310">
        <f t="shared" ca="1" si="424"/>
        <v>23</v>
      </c>
      <c r="Q914" s="304">
        <f t="shared" ca="1" si="425"/>
        <v>0</v>
      </c>
      <c r="R914" s="306">
        <f t="shared" ca="1" si="426"/>
        <v>0</v>
      </c>
      <c r="S914" s="307">
        <f t="shared" ca="1" si="427"/>
        <v>5.083000000000002</v>
      </c>
      <c r="T914" s="304">
        <f t="shared" ca="1" si="407"/>
        <v>49.86423000000002</v>
      </c>
      <c r="U914" s="311">
        <f t="shared" ca="1" si="408"/>
        <v>0</v>
      </c>
      <c r="V914" s="306">
        <f t="shared" ca="1" si="409"/>
        <v>1.2267071637318925</v>
      </c>
      <c r="W914" s="304">
        <f t="shared" ca="1" si="410"/>
        <v>43.683359636560269</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1.2064329718108588</v>
      </c>
      <c r="AH914" s="304">
        <f t="shared" ca="1" si="434"/>
        <v>-8.5939828380583485</v>
      </c>
    </row>
    <row r="915" spans="1:34" x14ac:dyDescent="0.2">
      <c r="A915" s="347">
        <f t="shared" ca="1" si="412"/>
        <v>1E-4</v>
      </c>
      <c r="B915" s="304">
        <f t="shared" ca="1" si="413"/>
        <v>34.352400000001936</v>
      </c>
      <c r="D915" s="306">
        <f t="shared" ca="1" si="414"/>
        <v>-0.37979047991792186</v>
      </c>
      <c r="E915" s="307">
        <f t="shared" ca="1" si="415"/>
        <v>-1.2243846995305283</v>
      </c>
      <c r="F915" s="304">
        <f t="shared" ca="1" si="416"/>
        <v>1.2819355292216328</v>
      </c>
      <c r="G915" s="306">
        <f t="shared" ca="1" si="417"/>
        <v>4.7591624812221127</v>
      </c>
      <c r="H915" s="307">
        <f t="shared" ca="1" si="418"/>
        <v>-107.58750666812983</v>
      </c>
      <c r="I915" s="304">
        <f t="shared" ca="1" si="419"/>
        <v>107.69271664596243</v>
      </c>
      <c r="J915" s="306">
        <f t="shared" ca="1" si="420"/>
        <v>386.39683720709877</v>
      </c>
      <c r="K915" s="307">
        <f t="shared" ca="1" si="421"/>
        <v>-13.937085323397165</v>
      </c>
      <c r="L915" s="304">
        <f t="shared" ca="1" si="406"/>
        <v>386.64810635894861</v>
      </c>
      <c r="M915" s="306">
        <f t="shared" ca="1" si="422"/>
        <v>-1.5265898748598878</v>
      </c>
      <c r="N915" s="304">
        <f t="shared" ca="1" si="423"/>
        <v>-87.467156876876075</v>
      </c>
      <c r="P915" s="310">
        <f t="shared" ca="1" si="424"/>
        <v>23</v>
      </c>
      <c r="Q915" s="304">
        <f t="shared" ca="1" si="425"/>
        <v>0</v>
      </c>
      <c r="R915" s="306">
        <f t="shared" ca="1" si="426"/>
        <v>0</v>
      </c>
      <c r="S915" s="307">
        <f t="shared" ca="1" si="427"/>
        <v>5.083000000000002</v>
      </c>
      <c r="T915" s="304">
        <f t="shared" ca="1" si="407"/>
        <v>49.86423000000002</v>
      </c>
      <c r="U915" s="311">
        <f t="shared" ca="1" si="408"/>
        <v>0</v>
      </c>
      <c r="V915" s="306">
        <f t="shared" ca="1" si="409"/>
        <v>1.226708483516143</v>
      </c>
      <c r="W915" s="304">
        <f t="shared" ca="1" si="410"/>
        <v>43.683504505396222</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1.206404645309636</v>
      </c>
      <c r="AH915" s="304">
        <f t="shared" ca="1" si="434"/>
        <v>-8.5940113390832682</v>
      </c>
    </row>
    <row r="916" spans="1:34" x14ac:dyDescent="0.2">
      <c r="A916" s="347">
        <f t="shared" ca="1" si="412"/>
        <v>1E-4</v>
      </c>
      <c r="B916" s="304">
        <f t="shared" ca="1" si="413"/>
        <v>34.352500000001939</v>
      </c>
      <c r="D916" s="306">
        <f t="shared" ca="1" si="414"/>
        <v>-0.37978828319352359</v>
      </c>
      <c r="E916" s="307">
        <f t="shared" ca="1" si="415"/>
        <v>-1.2243560738300037</v>
      </c>
      <c r="F916" s="304">
        <f t="shared" ca="1" si="416"/>
        <v>1.281907537841753</v>
      </c>
      <c r="G916" s="306">
        <f t="shared" ca="1" si="417"/>
        <v>4.7591245023937931</v>
      </c>
      <c r="H916" s="307">
        <f t="shared" ca="1" si="418"/>
        <v>-107.58762910373721</v>
      </c>
      <c r="I916" s="304">
        <f t="shared" ca="1" si="419"/>
        <v>107.69283728360307</v>
      </c>
      <c r="J916" s="306">
        <f t="shared" ca="1" si="420"/>
        <v>386.39683720709877</v>
      </c>
      <c r="K916" s="307">
        <f t="shared" ca="1" si="421"/>
        <v>-13.947844080185758</v>
      </c>
      <c r="L916" s="304">
        <f t="shared" ca="1" si="406"/>
        <v>386.64849431768687</v>
      </c>
      <c r="M916" s="306">
        <f t="shared" ca="1" si="422"/>
        <v>-1.5265902774159656</v>
      </c>
      <c r="N916" s="304">
        <f t="shared" ca="1" si="423"/>
        <v>-87.467179941640339</v>
      </c>
      <c r="P916" s="310">
        <f t="shared" ca="1" si="424"/>
        <v>23</v>
      </c>
      <c r="Q916" s="304">
        <f t="shared" ca="1" si="425"/>
        <v>0</v>
      </c>
      <c r="R916" s="306">
        <f t="shared" ca="1" si="426"/>
        <v>0</v>
      </c>
      <c r="S916" s="307">
        <f t="shared" ca="1" si="427"/>
        <v>5.083000000000002</v>
      </c>
      <c r="T916" s="304">
        <f t="shared" ca="1" si="407"/>
        <v>49.86423000000002</v>
      </c>
      <c r="U916" s="311">
        <f t="shared" ca="1" si="408"/>
        <v>0</v>
      </c>
      <c r="V916" s="306">
        <f t="shared" ca="1" si="409"/>
        <v>1.2267098033033172</v>
      </c>
      <c r="W916" s="304">
        <f t="shared" ca="1" si="410"/>
        <v>43.683649372358516</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1.2063763191736641</v>
      </c>
      <c r="AH916" s="304">
        <f t="shared" ca="1" si="434"/>
        <v>-8.5940398397395636</v>
      </c>
    </row>
    <row r="917" spans="1:34" x14ac:dyDescent="0.2">
      <c r="A917" s="347">
        <f t="shared" ca="1" si="412"/>
        <v>1E-4</v>
      </c>
      <c r="B917" s="304">
        <f t="shared" ca="1" si="413"/>
        <v>34.352600000001942</v>
      </c>
      <c r="D917" s="306">
        <f t="shared" ca="1" si="414"/>
        <v>-0.37978608646517392</v>
      </c>
      <c r="E917" s="307">
        <f t="shared" ca="1" si="415"/>
        <v>-1.2243274484996718</v>
      </c>
      <c r="F917" s="304">
        <f t="shared" ca="1" si="416"/>
        <v>1.2818795468460558</v>
      </c>
      <c r="G917" s="306">
        <f t="shared" ca="1" si="417"/>
        <v>4.7590865237851467</v>
      </c>
      <c r="H917" s="307">
        <f t="shared" ca="1" si="418"/>
        <v>-107.58775153648206</v>
      </c>
      <c r="I917" s="304">
        <f t="shared" ca="1" si="419"/>
        <v>107.69295791841112</v>
      </c>
      <c r="J917" s="306">
        <f t="shared" ca="1" si="420"/>
        <v>386.39683720709877</v>
      </c>
      <c r="K917" s="307">
        <f t="shared" ca="1" si="421"/>
        <v>-13.958602849217769</v>
      </c>
      <c r="L917" s="304">
        <f t="shared" ca="1" si="406"/>
        <v>386.64888257584732</v>
      </c>
      <c r="M917" s="306">
        <f t="shared" ca="1" si="422"/>
        <v>-1.526590679967929</v>
      </c>
      <c r="N917" s="304">
        <f t="shared" ca="1" si="423"/>
        <v>-87.467203006168873</v>
      </c>
      <c r="P917" s="310">
        <f t="shared" ca="1" si="424"/>
        <v>23</v>
      </c>
      <c r="Q917" s="304">
        <f t="shared" ca="1" si="425"/>
        <v>0</v>
      </c>
      <c r="R917" s="306">
        <f t="shared" ca="1" si="426"/>
        <v>0</v>
      </c>
      <c r="S917" s="307">
        <f t="shared" ca="1" si="427"/>
        <v>5.083000000000002</v>
      </c>
      <c r="T917" s="304">
        <f t="shared" ca="1" si="407"/>
        <v>49.86423000000002</v>
      </c>
      <c r="U917" s="311">
        <f t="shared" ca="1" si="408"/>
        <v>0</v>
      </c>
      <c r="V917" s="306">
        <f t="shared" ca="1" si="409"/>
        <v>1.2267111230934138</v>
      </c>
      <c r="W917" s="304">
        <f t="shared" ca="1" si="410"/>
        <v>43.683794237447103</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1.2063479934029324</v>
      </c>
      <c r="AH917" s="304">
        <f t="shared" ca="1" si="434"/>
        <v>-8.5940683400272473</v>
      </c>
    </row>
    <row r="918" spans="1:34" x14ac:dyDescent="0.2">
      <c r="A918" s="347">
        <f t="shared" ca="1" si="412"/>
        <v>1E-4</v>
      </c>
      <c r="B918" s="304">
        <f t="shared" ca="1" si="413"/>
        <v>34.352700000001946</v>
      </c>
      <c r="D918" s="306">
        <f t="shared" ca="1" si="414"/>
        <v>-0.37978388973287508</v>
      </c>
      <c r="E918" s="307">
        <f t="shared" ca="1" si="415"/>
        <v>-1.2242988235395433</v>
      </c>
      <c r="F918" s="304">
        <f t="shared" ca="1" si="416"/>
        <v>1.2818515562345518</v>
      </c>
      <c r="G918" s="306">
        <f t="shared" ca="1" si="417"/>
        <v>4.7590485453961735</v>
      </c>
      <c r="H918" s="307">
        <f t="shared" ca="1" si="418"/>
        <v>-107.58787396636441</v>
      </c>
      <c r="I918" s="304">
        <f t="shared" ca="1" si="419"/>
        <v>107.69307855038666</v>
      </c>
      <c r="J918" s="306">
        <f t="shared" ca="1" si="420"/>
        <v>386.39683720709877</v>
      </c>
      <c r="K918" s="307">
        <f t="shared" ca="1" si="421"/>
        <v>-13.96936163049291</v>
      </c>
      <c r="L918" s="304">
        <f t="shared" ca="1" si="406"/>
        <v>386.64927113342998</v>
      </c>
      <c r="M918" s="306">
        <f t="shared" ca="1" si="422"/>
        <v>-1.526591082515778</v>
      </c>
      <c r="N918" s="304">
        <f t="shared" ca="1" si="423"/>
        <v>-87.467226070461678</v>
      </c>
      <c r="P918" s="310">
        <f t="shared" ca="1" si="424"/>
        <v>23</v>
      </c>
      <c r="Q918" s="304">
        <f t="shared" ca="1" si="425"/>
        <v>0</v>
      </c>
      <c r="R918" s="306">
        <f t="shared" ca="1" si="426"/>
        <v>0</v>
      </c>
      <c r="S918" s="307">
        <f t="shared" ca="1" si="427"/>
        <v>5.083000000000002</v>
      </c>
      <c r="T918" s="304">
        <f t="shared" ca="1" si="407"/>
        <v>49.86423000000002</v>
      </c>
      <c r="U918" s="311">
        <f t="shared" ca="1" si="408"/>
        <v>0</v>
      </c>
      <c r="V918" s="306">
        <f t="shared" ca="1" si="409"/>
        <v>1.2267124428864333</v>
      </c>
      <c r="W918" s="304">
        <f t="shared" ca="1" si="410"/>
        <v>43.683939100662073</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1.2063196679974499</v>
      </c>
      <c r="AH918" s="304">
        <f t="shared" ca="1" si="434"/>
        <v>-8.5940968399463085</v>
      </c>
    </row>
    <row r="919" spans="1:34" x14ac:dyDescent="0.2">
      <c r="A919" s="347">
        <f t="shared" ca="1" si="412"/>
        <v>1E-4</v>
      </c>
      <c r="B919" s="304">
        <f t="shared" ca="1" si="413"/>
        <v>34.352800000001949</v>
      </c>
      <c r="D919" s="306">
        <f t="shared" ca="1" si="414"/>
        <v>-0.37978169299662667</v>
      </c>
      <c r="E919" s="307">
        <f t="shared" ca="1" si="415"/>
        <v>-1.224270198949597</v>
      </c>
      <c r="F919" s="304">
        <f t="shared" ca="1" si="416"/>
        <v>1.2818235660072215</v>
      </c>
      <c r="G919" s="306">
        <f t="shared" ca="1" si="417"/>
        <v>4.7590105672268734</v>
      </c>
      <c r="H919" s="307">
        <f t="shared" ca="1" si="418"/>
        <v>-107.5879963933843</v>
      </c>
      <c r="I919" s="304">
        <f t="shared" ca="1" si="419"/>
        <v>107.69319917952967</v>
      </c>
      <c r="J919" s="306">
        <f t="shared" ca="1" si="420"/>
        <v>386.39683720709877</v>
      </c>
      <c r="K919" s="307">
        <f t="shared" ca="1" si="421"/>
        <v>-13.980120424010899</v>
      </c>
      <c r="L919" s="304">
        <f t="shared" ca="1" si="406"/>
        <v>386.64965999043505</v>
      </c>
      <c r="M919" s="306">
        <f t="shared" ca="1" si="422"/>
        <v>-1.526591485059513</v>
      </c>
      <c r="N919" s="304">
        <f t="shared" ca="1" si="423"/>
        <v>-87.467249134518767</v>
      </c>
      <c r="P919" s="310">
        <f t="shared" ca="1" si="424"/>
        <v>23</v>
      </c>
      <c r="Q919" s="304">
        <f t="shared" ca="1" si="425"/>
        <v>0</v>
      </c>
      <c r="R919" s="306">
        <f t="shared" ca="1" si="426"/>
        <v>0</v>
      </c>
      <c r="S919" s="307">
        <f t="shared" ca="1" si="427"/>
        <v>5.083000000000002</v>
      </c>
      <c r="T919" s="304">
        <f t="shared" ca="1" si="407"/>
        <v>49.86423000000002</v>
      </c>
      <c r="U919" s="311">
        <f t="shared" ca="1" si="408"/>
        <v>0</v>
      </c>
      <c r="V919" s="306">
        <f t="shared" ca="1" si="409"/>
        <v>1.2267137626823752</v>
      </c>
      <c r="W919" s="304">
        <f t="shared" ca="1" si="410"/>
        <v>43.684083962003378</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1.2062913429572024</v>
      </c>
      <c r="AH919" s="304">
        <f t="shared" ca="1" si="434"/>
        <v>-8.5941253394967649</v>
      </c>
    </row>
    <row r="920" spans="1:34" x14ac:dyDescent="0.2">
      <c r="A920" s="347">
        <f t="shared" ca="1" si="412"/>
        <v>1E-4</v>
      </c>
      <c r="B920" s="304">
        <f t="shared" ca="1" si="413"/>
        <v>34.352900000001952</v>
      </c>
      <c r="D920" s="306">
        <f t="shared" ca="1" si="414"/>
        <v>-0.37977949625642732</v>
      </c>
      <c r="E920" s="307">
        <f t="shared" ca="1" si="415"/>
        <v>-1.2242415747298452</v>
      </c>
      <c r="F920" s="304">
        <f t="shared" ca="1" si="416"/>
        <v>1.2817955761640765</v>
      </c>
      <c r="G920" s="306">
        <f t="shared" ca="1" si="417"/>
        <v>4.7589725892772474</v>
      </c>
      <c r="H920" s="307">
        <f t="shared" ca="1" si="418"/>
        <v>-107.58811881754177</v>
      </c>
      <c r="I920" s="304">
        <f t="shared" ca="1" si="419"/>
        <v>107.69331980584022</v>
      </c>
      <c r="J920" s="306">
        <f t="shared" ca="1" si="420"/>
        <v>386.39683720709877</v>
      </c>
      <c r="K920" s="307">
        <f t="shared" ca="1" si="421"/>
        <v>-13.990879229771444</v>
      </c>
      <c r="L920" s="304">
        <f t="shared" ca="1" si="406"/>
        <v>386.65004914686256</v>
      </c>
      <c r="M920" s="306">
        <f t="shared" ca="1" si="422"/>
        <v>-1.5265918875991338</v>
      </c>
      <c r="N920" s="304">
        <f t="shared" ca="1" si="423"/>
        <v>-87.467272198340126</v>
      </c>
      <c r="P920" s="310">
        <f t="shared" ca="1" si="424"/>
        <v>23</v>
      </c>
      <c r="Q920" s="304">
        <f t="shared" ca="1" si="425"/>
        <v>0</v>
      </c>
      <c r="R920" s="306">
        <f t="shared" ca="1" si="426"/>
        <v>0</v>
      </c>
      <c r="S920" s="307">
        <f t="shared" ca="1" si="427"/>
        <v>5.083000000000002</v>
      </c>
      <c r="T920" s="304">
        <f t="shared" ca="1" si="407"/>
        <v>49.86423000000002</v>
      </c>
      <c r="U920" s="311">
        <f t="shared" ca="1" si="408"/>
        <v>0</v>
      </c>
      <c r="V920" s="306">
        <f t="shared" ca="1" si="409"/>
        <v>1.2267150824812403</v>
      </c>
      <c r="W920" s="304">
        <f t="shared" ca="1" si="410"/>
        <v>43.684228821471081</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1.206263018282197</v>
      </c>
      <c r="AH920" s="304">
        <f t="shared" ca="1" si="434"/>
        <v>-8.5941538386786078</v>
      </c>
    </row>
    <row r="921" spans="1:34" x14ac:dyDescent="0.2">
      <c r="A921" s="347">
        <f t="shared" ca="1" si="412"/>
        <v>1E-4</v>
      </c>
      <c r="B921" s="304">
        <f t="shared" ca="1" si="413"/>
        <v>34.353000000001956</v>
      </c>
      <c r="D921" s="306">
        <f t="shared" ca="1" si="414"/>
        <v>-0.37977729951228006</v>
      </c>
      <c r="E921" s="307">
        <f t="shared" ca="1" si="415"/>
        <v>-1.2242129508802755</v>
      </c>
      <c r="F921" s="304">
        <f t="shared" ca="1" si="416"/>
        <v>1.2817675867051062</v>
      </c>
      <c r="G921" s="306">
        <f t="shared" ca="1" si="417"/>
        <v>4.7589346115472964</v>
      </c>
      <c r="H921" s="307">
        <f t="shared" ca="1" si="418"/>
        <v>-107.58824123883686</v>
      </c>
      <c r="I921" s="304">
        <f t="shared" ca="1" si="419"/>
        <v>107.69344042931834</v>
      </c>
      <c r="J921" s="306">
        <f t="shared" ca="1" si="420"/>
        <v>386.39683720709877</v>
      </c>
      <c r="K921" s="307">
        <f t="shared" ca="1" si="421"/>
        <v>-14.001638047774263</v>
      </c>
      <c r="L921" s="304">
        <f t="shared" ca="1" si="406"/>
        <v>386.65043860271265</v>
      </c>
      <c r="M921" s="306">
        <f t="shared" ca="1" si="422"/>
        <v>-1.5265922901346405</v>
      </c>
      <c r="N921" s="304">
        <f t="shared" ca="1" si="423"/>
        <v>-87.467295261925756</v>
      </c>
      <c r="P921" s="310">
        <f t="shared" ca="1" si="424"/>
        <v>23</v>
      </c>
      <c r="Q921" s="304">
        <f t="shared" ca="1" si="425"/>
        <v>0</v>
      </c>
      <c r="R921" s="306">
        <f t="shared" ca="1" si="426"/>
        <v>0</v>
      </c>
      <c r="S921" s="307">
        <f t="shared" ca="1" si="427"/>
        <v>5.083000000000002</v>
      </c>
      <c r="T921" s="304">
        <f t="shared" ca="1" si="407"/>
        <v>49.86423000000002</v>
      </c>
      <c r="U921" s="311">
        <f t="shared" ca="1" si="408"/>
        <v>0</v>
      </c>
      <c r="V921" s="306">
        <f t="shared" ca="1" si="409"/>
        <v>1.2267164022830281</v>
      </c>
      <c r="W921" s="304">
        <f t="shared" ca="1" si="410"/>
        <v>43.684373679065189</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1.2062346939724211</v>
      </c>
      <c r="AH921" s="304">
        <f t="shared" ca="1" si="434"/>
        <v>-8.5941823374918478</v>
      </c>
    </row>
    <row r="922" spans="1:34" x14ac:dyDescent="0.2">
      <c r="A922" s="347">
        <f t="shared" ca="1" si="412"/>
        <v>1E-4</v>
      </c>
      <c r="B922" s="304">
        <f t="shared" ca="1" si="413"/>
        <v>34.353100000001959</v>
      </c>
      <c r="D922" s="306">
        <f t="shared" ca="1" si="414"/>
        <v>-0.37977510276418402</v>
      </c>
      <c r="E922" s="307">
        <f t="shared" ca="1" si="415"/>
        <v>-1.2241843274008843</v>
      </c>
      <c r="F922" s="304">
        <f t="shared" ca="1" si="416"/>
        <v>1.2817395976303072</v>
      </c>
      <c r="G922" s="306">
        <f t="shared" ca="1" si="417"/>
        <v>4.7588966340370202</v>
      </c>
      <c r="H922" s="307">
        <f t="shared" ca="1" si="418"/>
        <v>-107.5883636572696</v>
      </c>
      <c r="I922" s="304">
        <f t="shared" ca="1" si="419"/>
        <v>107.69356104996407</v>
      </c>
      <c r="J922" s="306">
        <f t="shared" ca="1" si="420"/>
        <v>386.39683720709877</v>
      </c>
      <c r="K922" s="307">
        <f t="shared" ca="1" si="421"/>
        <v>-14.012396878019068</v>
      </c>
      <c r="L922" s="304">
        <f t="shared" ca="1" si="406"/>
        <v>386.6508283579854</v>
      </c>
      <c r="M922" s="306">
        <f t="shared" ca="1" si="422"/>
        <v>-1.5265926926660329</v>
      </c>
      <c r="N922" s="304">
        <f t="shared" ca="1" si="423"/>
        <v>-87.46731832527567</v>
      </c>
      <c r="P922" s="310">
        <f t="shared" ca="1" si="424"/>
        <v>23</v>
      </c>
      <c r="Q922" s="304">
        <f t="shared" ca="1" si="425"/>
        <v>0</v>
      </c>
      <c r="R922" s="306">
        <f t="shared" ca="1" si="426"/>
        <v>0</v>
      </c>
      <c r="S922" s="307">
        <f t="shared" ca="1" si="427"/>
        <v>5.083000000000002</v>
      </c>
      <c r="T922" s="304">
        <f t="shared" ca="1" si="407"/>
        <v>49.86423000000002</v>
      </c>
      <c r="U922" s="311">
        <f t="shared" ca="1" si="408"/>
        <v>0</v>
      </c>
      <c r="V922" s="306">
        <f t="shared" ca="1" si="409"/>
        <v>1.2267177220877385</v>
      </c>
      <c r="W922" s="304">
        <f t="shared" ca="1" si="410"/>
        <v>43.684518534785695</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1.2062063700278749</v>
      </c>
      <c r="AH922" s="304">
        <f t="shared" ca="1" si="434"/>
        <v>-8.5942108359364884</v>
      </c>
    </row>
    <row r="923" spans="1:34" x14ac:dyDescent="0.2">
      <c r="A923" s="347">
        <f t="shared" ca="1" si="412"/>
        <v>1E-4</v>
      </c>
      <c r="B923" s="304">
        <f t="shared" ca="1" si="413"/>
        <v>34.353200000001962</v>
      </c>
      <c r="D923" s="306">
        <f t="shared" ca="1" si="414"/>
        <v>-0.37977290601214181</v>
      </c>
      <c r="E923" s="307">
        <f t="shared" ca="1" si="415"/>
        <v>-1.2241557042916753</v>
      </c>
      <c r="F923" s="304">
        <f t="shared" ca="1" si="416"/>
        <v>1.2817116089396845</v>
      </c>
      <c r="G923" s="306">
        <f t="shared" ca="1" si="417"/>
        <v>4.7588586567464191</v>
      </c>
      <c r="H923" s="307">
        <f t="shared" ca="1" si="418"/>
        <v>-107.58848607284003</v>
      </c>
      <c r="I923" s="304">
        <f t="shared" ca="1" si="419"/>
        <v>107.69368166777744</v>
      </c>
      <c r="J923" s="306">
        <f t="shared" ca="1" si="420"/>
        <v>386.39683720709877</v>
      </c>
      <c r="K923" s="307">
        <f t="shared" ca="1" si="421"/>
        <v>-14.023155720505573</v>
      </c>
      <c r="L923" s="304">
        <f t="shared" ca="1" si="406"/>
        <v>386.65121841268098</v>
      </c>
      <c r="M923" s="306">
        <f t="shared" ca="1" si="422"/>
        <v>-1.5265930951933115</v>
      </c>
      <c r="N923" s="304">
        <f t="shared" ca="1" si="423"/>
        <v>-87.467341388389869</v>
      </c>
      <c r="P923" s="310">
        <f t="shared" ca="1" si="424"/>
        <v>23</v>
      </c>
      <c r="Q923" s="304">
        <f t="shared" ca="1" si="425"/>
        <v>0</v>
      </c>
      <c r="R923" s="306">
        <f t="shared" ca="1" si="426"/>
        <v>0</v>
      </c>
      <c r="S923" s="307">
        <f t="shared" ca="1" si="427"/>
        <v>5.083000000000002</v>
      </c>
      <c r="T923" s="304">
        <f t="shared" ca="1" si="407"/>
        <v>49.86423000000002</v>
      </c>
      <c r="U923" s="311">
        <f t="shared" ca="1" si="408"/>
        <v>0</v>
      </c>
      <c r="V923" s="306">
        <f t="shared" ca="1" si="409"/>
        <v>1.2267190418953713</v>
      </c>
      <c r="W923" s="304">
        <f t="shared" ca="1" si="410"/>
        <v>43.684663388632593</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1.2061780464485565</v>
      </c>
      <c r="AH923" s="304">
        <f t="shared" ca="1" si="434"/>
        <v>-8.5942393340125278</v>
      </c>
    </row>
    <row r="924" spans="1:34" x14ac:dyDescent="0.2">
      <c r="A924" s="347">
        <f t="shared" ca="1" si="412"/>
        <v>1E-4</v>
      </c>
      <c r="B924" s="304">
        <f t="shared" ca="1" si="413"/>
        <v>34.353300000001965</v>
      </c>
      <c r="D924" s="306">
        <f t="shared" ca="1" si="414"/>
        <v>-0.37977070925615042</v>
      </c>
      <c r="E924" s="307">
        <f t="shared" ca="1" si="415"/>
        <v>-1.2241270815526484</v>
      </c>
      <c r="F924" s="304">
        <f t="shared" ca="1" si="416"/>
        <v>1.2816836206332372</v>
      </c>
      <c r="G924" s="306">
        <f t="shared" ca="1" si="417"/>
        <v>4.7588206796754937</v>
      </c>
      <c r="H924" s="307">
        <f t="shared" ca="1" si="418"/>
        <v>-107.58860848554818</v>
      </c>
      <c r="I924" s="304">
        <f t="shared" ca="1" si="419"/>
        <v>107.69380228275848</v>
      </c>
      <c r="J924" s="306">
        <f t="shared" ca="1" si="420"/>
        <v>386.39683720709877</v>
      </c>
      <c r="K924" s="307">
        <f t="shared" ca="1" si="421"/>
        <v>-14.033914575233492</v>
      </c>
      <c r="L924" s="304">
        <f t="shared" ca="1" si="406"/>
        <v>386.65160876679943</v>
      </c>
      <c r="M924" s="306">
        <f t="shared" ca="1" si="422"/>
        <v>-1.5265934977164763</v>
      </c>
      <c r="N924" s="304">
        <f t="shared" ca="1" si="423"/>
        <v>-87.467364451268367</v>
      </c>
      <c r="P924" s="310">
        <f t="shared" ca="1" si="424"/>
        <v>23</v>
      </c>
      <c r="Q924" s="304">
        <f t="shared" ca="1" si="425"/>
        <v>0</v>
      </c>
      <c r="R924" s="306">
        <f t="shared" ca="1" si="426"/>
        <v>0</v>
      </c>
      <c r="S924" s="307">
        <f t="shared" ca="1" si="427"/>
        <v>5.083000000000002</v>
      </c>
      <c r="T924" s="304">
        <f t="shared" ca="1" si="407"/>
        <v>49.86423000000002</v>
      </c>
      <c r="U924" s="311">
        <f t="shared" ca="1" si="408"/>
        <v>0</v>
      </c>
      <c r="V924" s="306">
        <f t="shared" ca="1" si="409"/>
        <v>1.226720361705927</v>
      </c>
      <c r="W924" s="304">
        <f t="shared" ca="1" si="410"/>
        <v>43.684808240605946</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1.2061497232344713</v>
      </c>
      <c r="AH924" s="304">
        <f t="shared" ca="1" si="434"/>
        <v>-8.5942678317199643</v>
      </c>
    </row>
    <row r="925" spans="1:34" x14ac:dyDescent="0.2">
      <c r="A925" s="347">
        <f t="shared" ca="1" si="412"/>
        <v>1E-4</v>
      </c>
      <c r="B925" s="304">
        <f t="shared" ca="1" si="413"/>
        <v>34.353400000001969</v>
      </c>
      <c r="D925" s="306">
        <f t="shared" ca="1" si="414"/>
        <v>-0.37976851249621096</v>
      </c>
      <c r="E925" s="307">
        <f t="shared" ca="1" si="415"/>
        <v>-1.2240984591837911</v>
      </c>
      <c r="F925" s="304">
        <f t="shared" ca="1" si="416"/>
        <v>1.2816556327109541</v>
      </c>
      <c r="G925" s="306">
        <f t="shared" ca="1" si="417"/>
        <v>4.7587827028242442</v>
      </c>
      <c r="H925" s="307">
        <f t="shared" ca="1" si="418"/>
        <v>-107.58873089539409</v>
      </c>
      <c r="I925" s="304">
        <f t="shared" ca="1" si="419"/>
        <v>107.69392289490725</v>
      </c>
      <c r="J925" s="306">
        <f t="shared" ca="1" si="420"/>
        <v>386.39683720709877</v>
      </c>
      <c r="K925" s="307">
        <f t="shared" ca="1" si="421"/>
        <v>-14.044673442202539</v>
      </c>
      <c r="L925" s="304">
        <f t="shared" ca="1" si="406"/>
        <v>386.65199942034087</v>
      </c>
      <c r="M925" s="306">
        <f t="shared" ca="1" si="422"/>
        <v>-1.5265939002355271</v>
      </c>
      <c r="N925" s="304">
        <f t="shared" ca="1" si="423"/>
        <v>-87.467387513911149</v>
      </c>
      <c r="P925" s="310">
        <f t="shared" ca="1" si="424"/>
        <v>23</v>
      </c>
      <c r="Q925" s="304">
        <f t="shared" ca="1" si="425"/>
        <v>0</v>
      </c>
      <c r="R925" s="306">
        <f t="shared" ca="1" si="426"/>
        <v>0</v>
      </c>
      <c r="S925" s="307">
        <f t="shared" ca="1" si="427"/>
        <v>5.083000000000002</v>
      </c>
      <c r="T925" s="304">
        <f t="shared" ca="1" si="407"/>
        <v>49.86423000000002</v>
      </c>
      <c r="U925" s="311">
        <f t="shared" ca="1" si="408"/>
        <v>0</v>
      </c>
      <c r="V925" s="306">
        <f t="shared" ca="1" si="409"/>
        <v>1.2267216815194055</v>
      </c>
      <c r="W925" s="304">
        <f t="shared" ca="1" si="410"/>
        <v>43.684953090705761</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1.2061214003856033</v>
      </c>
      <c r="AH925" s="304">
        <f t="shared" ca="1" si="434"/>
        <v>-8.5942963290588104</v>
      </c>
    </row>
    <row r="926" spans="1:34" x14ac:dyDescent="0.2">
      <c r="A926" s="347">
        <f t="shared" ca="1" si="412"/>
        <v>1E-4</v>
      </c>
      <c r="B926" s="304">
        <f t="shared" ca="1" si="413"/>
        <v>34.353500000001972</v>
      </c>
      <c r="D926" s="306">
        <f t="shared" ca="1" si="414"/>
        <v>-0.37976631573232644</v>
      </c>
      <c r="E926" s="307">
        <f t="shared" ca="1" si="415"/>
        <v>-1.2240698371851035</v>
      </c>
      <c r="F926" s="304">
        <f t="shared" ca="1" si="416"/>
        <v>1.281627645172837</v>
      </c>
      <c r="G926" s="306">
        <f t="shared" ca="1" si="417"/>
        <v>4.7587447261926714</v>
      </c>
      <c r="H926" s="307">
        <f t="shared" ca="1" si="418"/>
        <v>-107.58885330237781</v>
      </c>
      <c r="I926" s="304">
        <f t="shared" ca="1" si="419"/>
        <v>107.69404350422376</v>
      </c>
      <c r="J926" s="306">
        <f t="shared" ca="1" si="420"/>
        <v>386.39683720709877</v>
      </c>
      <c r="K926" s="307">
        <f t="shared" ca="1" si="421"/>
        <v>-14.055432321412427</v>
      </c>
      <c r="L926" s="304">
        <f t="shared" ca="1" si="406"/>
        <v>386.65239037330542</v>
      </c>
      <c r="M926" s="306">
        <f t="shared" ca="1" si="422"/>
        <v>-1.5265943027504643</v>
      </c>
      <c r="N926" s="304">
        <f t="shared" ca="1" si="423"/>
        <v>-87.467410576318244</v>
      </c>
      <c r="P926" s="310">
        <f t="shared" ca="1" si="424"/>
        <v>23</v>
      </c>
      <c r="Q926" s="304">
        <f t="shared" ca="1" si="425"/>
        <v>0</v>
      </c>
      <c r="R926" s="306">
        <f t="shared" ca="1" si="426"/>
        <v>0</v>
      </c>
      <c r="S926" s="307">
        <f t="shared" ca="1" si="427"/>
        <v>5.083000000000002</v>
      </c>
      <c r="T926" s="304">
        <f t="shared" ca="1" si="407"/>
        <v>49.86423000000002</v>
      </c>
      <c r="U926" s="311">
        <f t="shared" ca="1" si="408"/>
        <v>0</v>
      </c>
      <c r="V926" s="306">
        <f t="shared" ca="1" si="409"/>
        <v>1.2267230013358066</v>
      </c>
      <c r="W926" s="304">
        <f t="shared" ca="1" si="410"/>
        <v>43.685097938932032</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1.2060930779019579</v>
      </c>
      <c r="AH926" s="304">
        <f t="shared" ca="1" si="434"/>
        <v>-8.5943248260290659</v>
      </c>
    </row>
    <row r="927" spans="1:34" x14ac:dyDescent="0.2">
      <c r="A927" s="347">
        <f t="shared" ca="1" si="412"/>
        <v>1E-4</v>
      </c>
      <c r="B927" s="304">
        <f t="shared" ca="1" si="413"/>
        <v>34.353600000001975</v>
      </c>
      <c r="D927" s="306">
        <f t="shared" ca="1" si="414"/>
        <v>-0.37976411896449369</v>
      </c>
      <c r="E927" s="307">
        <f t="shared" ca="1" si="415"/>
        <v>-1.2240412155565856</v>
      </c>
      <c r="F927" s="304">
        <f t="shared" ca="1" si="416"/>
        <v>1.2815996580188846</v>
      </c>
      <c r="G927" s="306">
        <f t="shared" ca="1" si="417"/>
        <v>4.7587067497807753</v>
      </c>
      <c r="H927" s="307">
        <f t="shared" ca="1" si="418"/>
        <v>-107.58897570649937</v>
      </c>
      <c r="I927" s="304">
        <f t="shared" ca="1" si="419"/>
        <v>107.69416411070806</v>
      </c>
      <c r="J927" s="306">
        <f t="shared" ca="1" si="420"/>
        <v>386.39683720709877</v>
      </c>
      <c r="K927" s="307">
        <f t="shared" ca="1" si="421"/>
        <v>-14.06619121286287</v>
      </c>
      <c r="L927" s="304">
        <f t="shared" ca="1" si="406"/>
        <v>386.65278162569319</v>
      </c>
      <c r="M927" s="306">
        <f t="shared" ca="1" si="422"/>
        <v>-1.5265947052612874</v>
      </c>
      <c r="N927" s="304">
        <f t="shared" ca="1" si="423"/>
        <v>-87.467433638489609</v>
      </c>
      <c r="P927" s="310">
        <f t="shared" ca="1" si="424"/>
        <v>23</v>
      </c>
      <c r="Q927" s="304">
        <f t="shared" ca="1" si="425"/>
        <v>0</v>
      </c>
      <c r="R927" s="306">
        <f t="shared" ca="1" si="426"/>
        <v>0</v>
      </c>
      <c r="S927" s="307">
        <f t="shared" ca="1" si="427"/>
        <v>5.083000000000002</v>
      </c>
      <c r="T927" s="304">
        <f t="shared" ca="1" si="407"/>
        <v>49.86423000000002</v>
      </c>
      <c r="U927" s="311">
        <f t="shared" ca="1" si="408"/>
        <v>0</v>
      </c>
      <c r="V927" s="306">
        <f t="shared" ca="1" si="409"/>
        <v>1.2267243211551297</v>
      </c>
      <c r="W927" s="304">
        <f t="shared" ca="1" si="410"/>
        <v>43.685242785284771</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1.2060647557835278</v>
      </c>
      <c r="AH927" s="304">
        <f t="shared" ca="1" si="434"/>
        <v>-8.5943533226307327</v>
      </c>
    </row>
    <row r="928" spans="1:34" x14ac:dyDescent="0.2">
      <c r="A928" s="347">
        <f t="shared" ca="1" si="412"/>
        <v>1E-4</v>
      </c>
      <c r="B928" s="304">
        <f t="shared" ca="1" si="413"/>
        <v>34.353700000001979</v>
      </c>
      <c r="D928" s="306">
        <f t="shared" ca="1" si="414"/>
        <v>-0.37976192219271743</v>
      </c>
      <c r="E928" s="307">
        <f t="shared" ca="1" si="415"/>
        <v>-1.2240125942982356</v>
      </c>
      <c r="F928" s="304">
        <f t="shared" ca="1" si="416"/>
        <v>1.2815716712490974</v>
      </c>
      <c r="G928" s="306">
        <f t="shared" ca="1" si="417"/>
        <v>4.758668773588556</v>
      </c>
      <c r="H928" s="307">
        <f t="shared" ca="1" si="418"/>
        <v>-107.5890981077588</v>
      </c>
      <c r="I928" s="304">
        <f t="shared" ca="1" si="419"/>
        <v>107.69428471436019</v>
      </c>
      <c r="J928" s="306">
        <f t="shared" ca="1" si="420"/>
        <v>386.39683720709877</v>
      </c>
      <c r="K928" s="307">
        <f t="shared" ca="1" si="421"/>
        <v>-14.076950116553583</v>
      </c>
      <c r="L928" s="304">
        <f t="shared" ca="1" si="406"/>
        <v>386.6531731775043</v>
      </c>
      <c r="M928" s="306">
        <f t="shared" ca="1" si="422"/>
        <v>-1.5265951077679971</v>
      </c>
      <c r="N928" s="304">
        <f t="shared" ca="1" si="423"/>
        <v>-87.467456700425316</v>
      </c>
      <c r="P928" s="310">
        <f t="shared" ca="1" si="424"/>
        <v>23</v>
      </c>
      <c r="Q928" s="304">
        <f t="shared" ca="1" si="425"/>
        <v>0</v>
      </c>
      <c r="R928" s="306">
        <f t="shared" ca="1" si="426"/>
        <v>0</v>
      </c>
      <c r="S928" s="307">
        <f t="shared" ca="1" si="427"/>
        <v>5.083000000000002</v>
      </c>
      <c r="T928" s="304">
        <f t="shared" ca="1" si="407"/>
        <v>49.86423000000002</v>
      </c>
      <c r="U928" s="311">
        <f t="shared" ca="1" si="408"/>
        <v>0</v>
      </c>
      <c r="V928" s="306">
        <f t="shared" ca="1" si="409"/>
        <v>1.2267256409773757</v>
      </c>
      <c r="W928" s="304">
        <f t="shared" ca="1" si="410"/>
        <v>43.685387629764023</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1.2060364340303167</v>
      </c>
      <c r="AH928" s="304">
        <f t="shared" ca="1" si="434"/>
        <v>-8.5943818188638108</v>
      </c>
    </row>
    <row r="929" spans="1:34" x14ac:dyDescent="0.2">
      <c r="A929" s="347">
        <f t="shared" ca="1" si="412"/>
        <v>1E-4</v>
      </c>
      <c r="B929" s="304">
        <f t="shared" ca="1" si="413"/>
        <v>34.353800000001982</v>
      </c>
      <c r="D929" s="306">
        <f t="shared" ca="1" si="414"/>
        <v>-0.37975972541699315</v>
      </c>
      <c r="E929" s="307">
        <f t="shared" ca="1" si="415"/>
        <v>-1.2239839734100428</v>
      </c>
      <c r="F929" s="304">
        <f t="shared" ca="1" si="416"/>
        <v>1.2815436848634643</v>
      </c>
      <c r="G929" s="306">
        <f t="shared" ca="1" si="417"/>
        <v>4.7586307976160143</v>
      </c>
      <c r="H929" s="307">
        <f t="shared" ca="1" si="418"/>
        <v>-107.58922050615614</v>
      </c>
      <c r="I929" s="304">
        <f t="shared" ca="1" si="419"/>
        <v>107.69440531518018</v>
      </c>
      <c r="J929" s="306">
        <f t="shared" ca="1" si="420"/>
        <v>386.39683720709877</v>
      </c>
      <c r="K929" s="307">
        <f t="shared" ca="1" si="421"/>
        <v>-14.087709032484279</v>
      </c>
      <c r="L929" s="304">
        <f t="shared" ca="1" si="406"/>
        <v>386.6535650287388</v>
      </c>
      <c r="M929" s="306">
        <f t="shared" ca="1" si="422"/>
        <v>-1.526595510270593</v>
      </c>
      <c r="N929" s="304">
        <f t="shared" ca="1" si="423"/>
        <v>-87.467479762125294</v>
      </c>
      <c r="P929" s="310">
        <f t="shared" ca="1" si="424"/>
        <v>23</v>
      </c>
      <c r="Q929" s="304">
        <f t="shared" ca="1" si="425"/>
        <v>0</v>
      </c>
      <c r="R929" s="306">
        <f t="shared" ca="1" si="426"/>
        <v>0</v>
      </c>
      <c r="S929" s="307">
        <f t="shared" ca="1" si="427"/>
        <v>5.083000000000002</v>
      </c>
      <c r="T929" s="304">
        <f t="shared" ca="1" si="407"/>
        <v>49.86423000000002</v>
      </c>
      <c r="U929" s="311">
        <f t="shared" ca="1" si="408"/>
        <v>0</v>
      </c>
      <c r="V929" s="306">
        <f t="shared" ca="1" si="409"/>
        <v>1.2267269608025442</v>
      </c>
      <c r="W929" s="304">
        <f t="shared" ca="1" si="410"/>
        <v>43.685532472369772</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1.2060081126423103</v>
      </c>
      <c r="AH929" s="304">
        <f t="shared" ca="1" si="434"/>
        <v>-8.5944103147283109</v>
      </c>
    </row>
    <row r="930" spans="1:34" x14ac:dyDescent="0.2">
      <c r="A930" s="347">
        <f t="shared" ca="1" si="412"/>
        <v>1E-4</v>
      </c>
      <c r="B930" s="304">
        <f t="shared" ca="1" si="413"/>
        <v>34.353900000001985</v>
      </c>
      <c r="D930" s="306">
        <f t="shared" ca="1" si="414"/>
        <v>-0.37975752863732543</v>
      </c>
      <c r="E930" s="307">
        <f t="shared" ca="1" si="415"/>
        <v>-1.2239553528920126</v>
      </c>
      <c r="F930" s="304">
        <f t="shared" ca="1" si="416"/>
        <v>1.2815156988619922</v>
      </c>
      <c r="G930" s="306">
        <f t="shared" ca="1" si="417"/>
        <v>4.7585928218631501</v>
      </c>
      <c r="H930" s="307">
        <f t="shared" ca="1" si="418"/>
        <v>-107.58934290169142</v>
      </c>
      <c r="I930" s="304">
        <f t="shared" ca="1" si="419"/>
        <v>107.69452591316806</v>
      </c>
      <c r="J930" s="306">
        <f t="shared" ca="1" si="420"/>
        <v>386.39683720709877</v>
      </c>
      <c r="K930" s="307">
        <f t="shared" ca="1" si="421"/>
        <v>-14.098467960654672</v>
      </c>
      <c r="L930" s="304">
        <f t="shared" ca="1" si="406"/>
        <v>386.65395717939674</v>
      </c>
      <c r="M930" s="306">
        <f t="shared" ca="1" si="422"/>
        <v>-1.5265959127690754</v>
      </c>
      <c r="N930" s="304">
        <f t="shared" ca="1" si="423"/>
        <v>-87.467502823589598</v>
      </c>
      <c r="P930" s="310">
        <f t="shared" ca="1" si="424"/>
        <v>23</v>
      </c>
      <c r="Q930" s="304">
        <f t="shared" ca="1" si="425"/>
        <v>0</v>
      </c>
      <c r="R930" s="306">
        <f t="shared" ca="1" si="426"/>
        <v>0</v>
      </c>
      <c r="S930" s="307">
        <f t="shared" ca="1" si="427"/>
        <v>5.083000000000002</v>
      </c>
      <c r="T930" s="304">
        <f t="shared" ca="1" si="407"/>
        <v>49.86423000000002</v>
      </c>
      <c r="U930" s="311">
        <f t="shared" ca="1" si="408"/>
        <v>0</v>
      </c>
      <c r="V930" s="306">
        <f t="shared" ca="1" si="409"/>
        <v>1.2267282806306352</v>
      </c>
      <c r="W930" s="304">
        <f t="shared" ca="1" si="410"/>
        <v>43.685677313102055</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1.2059797916195159</v>
      </c>
      <c r="AH930" s="304">
        <f t="shared" ca="1" si="434"/>
        <v>-8.5944388102242293</v>
      </c>
    </row>
    <row r="931" spans="1:34" x14ac:dyDescent="0.2">
      <c r="A931" s="347">
        <f t="shared" ca="1" si="412"/>
        <v>1E-4</v>
      </c>
      <c r="B931" s="304">
        <f t="shared" ca="1" si="413"/>
        <v>34.354000000001989</v>
      </c>
      <c r="D931" s="306">
        <f t="shared" ca="1" si="414"/>
        <v>-0.37975533185371324</v>
      </c>
      <c r="E931" s="307">
        <f t="shared" ca="1" si="415"/>
        <v>-1.2239267327441361</v>
      </c>
      <c r="F931" s="304">
        <f t="shared" ca="1" si="416"/>
        <v>1.2814877132446725</v>
      </c>
      <c r="G931" s="306">
        <f t="shared" ca="1" si="417"/>
        <v>4.7585548463299645</v>
      </c>
      <c r="H931" s="307">
        <f t="shared" ca="1" si="418"/>
        <v>-107.5894652943647</v>
      </c>
      <c r="I931" s="304">
        <f t="shared" ca="1" si="419"/>
        <v>107.69464650832388</v>
      </c>
      <c r="J931" s="306">
        <f t="shared" ca="1" si="420"/>
        <v>386.39683720709877</v>
      </c>
      <c r="K931" s="307">
        <f t="shared" ca="1" si="421"/>
        <v>-14.109226901064474</v>
      </c>
      <c r="L931" s="304">
        <f t="shared" ca="1" si="406"/>
        <v>386.65434962947836</v>
      </c>
      <c r="M931" s="306">
        <f t="shared" ca="1" si="422"/>
        <v>-1.5265963152634441</v>
      </c>
      <c r="N931" s="304">
        <f t="shared" ca="1" si="423"/>
        <v>-87.467525884818201</v>
      </c>
      <c r="P931" s="310">
        <f t="shared" ca="1" si="424"/>
        <v>23</v>
      </c>
      <c r="Q931" s="304">
        <f t="shared" ca="1" si="425"/>
        <v>0</v>
      </c>
      <c r="R931" s="306">
        <f t="shared" ca="1" si="426"/>
        <v>0</v>
      </c>
      <c r="S931" s="307">
        <f t="shared" ca="1" si="427"/>
        <v>5.083000000000002</v>
      </c>
      <c r="T931" s="304">
        <f t="shared" ca="1" si="407"/>
        <v>49.86423000000002</v>
      </c>
      <c r="U931" s="311">
        <f t="shared" ca="1" si="408"/>
        <v>0</v>
      </c>
      <c r="V931" s="306">
        <f t="shared" ca="1" si="409"/>
        <v>1.2267296004616488</v>
      </c>
      <c r="W931" s="304">
        <f t="shared" ca="1" si="410"/>
        <v>43.685822151960878</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1.2059514709619279</v>
      </c>
      <c r="AH931" s="304">
        <f t="shared" ca="1" si="434"/>
        <v>-8.5944673053515714</v>
      </c>
    </row>
    <row r="932" spans="1:34" x14ac:dyDescent="0.2">
      <c r="A932" s="347">
        <f t="shared" ca="1" si="412"/>
        <v>1E-4</v>
      </c>
      <c r="B932" s="304">
        <f t="shared" ca="1" si="413"/>
        <v>34.354100000001992</v>
      </c>
      <c r="D932" s="306">
        <f t="shared" ca="1" si="414"/>
        <v>-0.3797531350661576</v>
      </c>
      <c r="E932" s="307">
        <f t="shared" ca="1" si="415"/>
        <v>-1.223898112966415</v>
      </c>
      <c r="F932" s="304">
        <f t="shared" ca="1" si="416"/>
        <v>1.2814597280115076</v>
      </c>
      <c r="G932" s="306">
        <f t="shared" ca="1" si="417"/>
        <v>4.7585168710164583</v>
      </c>
      <c r="H932" s="307">
        <f t="shared" ca="1" si="418"/>
        <v>-107.589587684176</v>
      </c>
      <c r="I932" s="304">
        <f t="shared" ca="1" si="419"/>
        <v>107.69476710064767</v>
      </c>
      <c r="J932" s="306">
        <f t="shared" ca="1" si="420"/>
        <v>386.39683720709877</v>
      </c>
      <c r="K932" s="307">
        <f t="shared" ca="1" si="421"/>
        <v>-14.119985853713402</v>
      </c>
      <c r="L932" s="304">
        <f t="shared" ca="1" si="406"/>
        <v>386.65474237898371</v>
      </c>
      <c r="M932" s="306">
        <f t="shared" ca="1" si="422"/>
        <v>-1.5265967177536994</v>
      </c>
      <c r="N932" s="304">
        <f t="shared" ca="1" si="423"/>
        <v>-87.467548945811131</v>
      </c>
      <c r="P932" s="310">
        <f t="shared" ca="1" si="424"/>
        <v>23</v>
      </c>
      <c r="Q932" s="304">
        <f t="shared" ca="1" si="425"/>
        <v>0</v>
      </c>
      <c r="R932" s="306">
        <f t="shared" ca="1" si="426"/>
        <v>0</v>
      </c>
      <c r="S932" s="307">
        <f t="shared" ca="1" si="427"/>
        <v>5.083000000000002</v>
      </c>
      <c r="T932" s="304">
        <f t="shared" ca="1" si="407"/>
        <v>49.86423000000002</v>
      </c>
      <c r="U932" s="311">
        <f t="shared" ca="1" si="408"/>
        <v>0</v>
      </c>
      <c r="V932" s="306">
        <f t="shared" ca="1" si="409"/>
        <v>1.2267309202955845</v>
      </c>
      <c r="W932" s="304">
        <f t="shared" ca="1" si="410"/>
        <v>43.685966988946227</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1.2059231506695394</v>
      </c>
      <c r="AH932" s="304">
        <f t="shared" ca="1" si="434"/>
        <v>-8.5944958001103409</v>
      </c>
    </row>
    <row r="933" spans="1:34" x14ac:dyDescent="0.2">
      <c r="A933" s="347">
        <f t="shared" ca="1" si="412"/>
        <v>1E-4</v>
      </c>
      <c r="B933" s="304">
        <f t="shared" ca="1" si="413"/>
        <v>34.354200000001995</v>
      </c>
      <c r="D933" s="306">
        <f t="shared" ca="1" si="414"/>
        <v>-0.37975093827465728</v>
      </c>
      <c r="E933" s="307">
        <f t="shared" ca="1" si="415"/>
        <v>-1.2238694935588477</v>
      </c>
      <c r="F933" s="304">
        <f t="shared" ca="1" si="416"/>
        <v>1.281431743162496</v>
      </c>
      <c r="G933" s="306">
        <f t="shared" ca="1" si="417"/>
        <v>4.7584788959226305</v>
      </c>
      <c r="H933" s="307">
        <f t="shared" ca="1" si="418"/>
        <v>-107.58971007112535</v>
      </c>
      <c r="I933" s="304">
        <f t="shared" ca="1" si="419"/>
        <v>107.69488769013947</v>
      </c>
      <c r="J933" s="306">
        <f t="shared" ca="1" si="420"/>
        <v>386.39683720709877</v>
      </c>
      <c r="K933" s="307">
        <f t="shared" ca="1" si="421"/>
        <v>-14.130744818601167</v>
      </c>
      <c r="L933" s="304">
        <f t="shared" ca="1" si="406"/>
        <v>386.6551354279128</v>
      </c>
      <c r="M933" s="306">
        <f t="shared" ca="1" si="422"/>
        <v>-1.5265971202398414</v>
      </c>
      <c r="N933" s="304">
        <f t="shared" ca="1" si="423"/>
        <v>-87.467572006568375</v>
      </c>
      <c r="P933" s="310">
        <f t="shared" ca="1" si="424"/>
        <v>23</v>
      </c>
      <c r="Q933" s="304">
        <f t="shared" ca="1" si="425"/>
        <v>0</v>
      </c>
      <c r="R933" s="306">
        <f t="shared" ca="1" si="426"/>
        <v>0</v>
      </c>
      <c r="S933" s="307">
        <f t="shared" ca="1" si="427"/>
        <v>5.083000000000002</v>
      </c>
      <c r="T933" s="304">
        <f t="shared" ca="1" si="407"/>
        <v>49.86423000000002</v>
      </c>
      <c r="U933" s="311">
        <f t="shared" ca="1" si="408"/>
        <v>0</v>
      </c>
      <c r="V933" s="306">
        <f t="shared" ca="1" si="409"/>
        <v>1.2267322401324425</v>
      </c>
      <c r="W933" s="304">
        <f t="shared" ca="1" si="410"/>
        <v>43.686111824058159</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1.2058948307423591</v>
      </c>
      <c r="AH933" s="304">
        <f t="shared" ca="1" si="434"/>
        <v>-8.594524294500534</v>
      </c>
    </row>
    <row r="934" spans="1:34" x14ac:dyDescent="0.2">
      <c r="A934" s="347">
        <f t="shared" ca="1" si="412"/>
        <v>1E-4</v>
      </c>
      <c r="B934" s="304">
        <f t="shared" ca="1" si="413"/>
        <v>34.354300000001999</v>
      </c>
      <c r="D934" s="306">
        <f t="shared" ca="1" si="414"/>
        <v>-0.37974874147921339</v>
      </c>
      <c r="E934" s="307">
        <f t="shared" ca="1" si="415"/>
        <v>-1.2238408745214269</v>
      </c>
      <c r="F934" s="304">
        <f t="shared" ca="1" si="416"/>
        <v>1.2814037586976312</v>
      </c>
      <c r="G934" s="306">
        <f t="shared" ca="1" si="417"/>
        <v>4.7584409210484822</v>
      </c>
      <c r="H934" s="307">
        <f t="shared" ca="1" si="418"/>
        <v>-107.5898324552128</v>
      </c>
      <c r="I934" s="304">
        <f t="shared" ca="1" si="419"/>
        <v>107.6950082767993</v>
      </c>
      <c r="J934" s="306">
        <f t="shared" ca="1" si="420"/>
        <v>386.39683720709877</v>
      </c>
      <c r="K934" s="307">
        <f t="shared" ca="1" si="421"/>
        <v>-14.141503795727484</v>
      </c>
      <c r="L934" s="304">
        <f t="shared" ca="1" si="406"/>
        <v>386.65552877626584</v>
      </c>
      <c r="M934" s="306">
        <f t="shared" ca="1" si="422"/>
        <v>-1.52659752272187</v>
      </c>
      <c r="N934" s="304">
        <f t="shared" ca="1" si="423"/>
        <v>-87.467595067089945</v>
      </c>
      <c r="P934" s="310">
        <f t="shared" ca="1" si="424"/>
        <v>23</v>
      </c>
      <c r="Q934" s="304">
        <f t="shared" ca="1" si="425"/>
        <v>0</v>
      </c>
      <c r="R934" s="306">
        <f t="shared" ca="1" si="426"/>
        <v>0</v>
      </c>
      <c r="S934" s="307">
        <f t="shared" ca="1" si="427"/>
        <v>5.083000000000002</v>
      </c>
      <c r="T934" s="304">
        <f t="shared" ca="1" si="407"/>
        <v>49.86423000000002</v>
      </c>
      <c r="U934" s="311">
        <f t="shared" ca="1" si="408"/>
        <v>0</v>
      </c>
      <c r="V934" s="306">
        <f t="shared" ca="1" si="409"/>
        <v>1.2267335599722231</v>
      </c>
      <c r="W934" s="304">
        <f t="shared" ca="1" si="410"/>
        <v>43.68625665729666</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1.2058665111803748</v>
      </c>
      <c r="AH934" s="304">
        <f t="shared" ca="1" si="434"/>
        <v>-8.5945527885221598</v>
      </c>
    </row>
    <row r="935" spans="1:34" x14ac:dyDescent="0.2">
      <c r="A935" s="347">
        <f t="shared" ca="1" si="412"/>
        <v>1E-4</v>
      </c>
      <c r="B935" s="304">
        <f t="shared" ca="1" si="413"/>
        <v>34.354400000002002</v>
      </c>
      <c r="D935" s="306">
        <f t="shared" ca="1" si="414"/>
        <v>-0.37974654467982688</v>
      </c>
      <c r="E935" s="307">
        <f t="shared" ca="1" si="415"/>
        <v>-1.2238122558541527</v>
      </c>
      <c r="F935" s="304">
        <f t="shared" ca="1" si="416"/>
        <v>1.2813757746169145</v>
      </c>
      <c r="G935" s="306">
        <f t="shared" ca="1" si="417"/>
        <v>4.7584029463940141</v>
      </c>
      <c r="H935" s="307">
        <f t="shared" ca="1" si="418"/>
        <v>-107.58995483643838</v>
      </c>
      <c r="I935" s="304">
        <f t="shared" ca="1" si="419"/>
        <v>107.69512886062722</v>
      </c>
      <c r="J935" s="306">
        <f t="shared" ca="1" si="420"/>
        <v>386.39683720709877</v>
      </c>
      <c r="K935" s="307">
        <f t="shared" ca="1" si="421"/>
        <v>-14.152262785092066</v>
      </c>
      <c r="L935" s="304">
        <f t="shared" ca="1" si="406"/>
        <v>386.6559224240429</v>
      </c>
      <c r="M935" s="306">
        <f t="shared" ca="1" si="422"/>
        <v>-1.5265979251997852</v>
      </c>
      <c r="N935" s="304">
        <f t="shared" ca="1" si="423"/>
        <v>-87.467618127375829</v>
      </c>
      <c r="P935" s="310">
        <f t="shared" ca="1" si="424"/>
        <v>23</v>
      </c>
      <c r="Q935" s="304">
        <f t="shared" ca="1" si="425"/>
        <v>0</v>
      </c>
      <c r="R935" s="306">
        <f t="shared" ca="1" si="426"/>
        <v>0</v>
      </c>
      <c r="S935" s="307">
        <f t="shared" ca="1" si="427"/>
        <v>5.083000000000002</v>
      </c>
      <c r="T935" s="304">
        <f t="shared" ca="1" si="407"/>
        <v>49.86423000000002</v>
      </c>
      <c r="U935" s="311">
        <f t="shared" ca="1" si="408"/>
        <v>0</v>
      </c>
      <c r="V935" s="306">
        <f t="shared" ca="1" si="409"/>
        <v>1.226734879814926</v>
      </c>
      <c r="W935" s="304">
        <f t="shared" ca="1" si="410"/>
        <v>43.686401488661765</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1.2058381919835846</v>
      </c>
      <c r="AH935" s="304">
        <f t="shared" ca="1" si="434"/>
        <v>-8.5945812821752199</v>
      </c>
    </row>
    <row r="936" spans="1:34" x14ac:dyDescent="0.2">
      <c r="A936" s="347">
        <f t="shared" ca="1" si="412"/>
        <v>1E-4</v>
      </c>
      <c r="B936" s="304">
        <f t="shared" ca="1" si="413"/>
        <v>34.354500000002005</v>
      </c>
      <c r="D936" s="306">
        <f t="shared" ca="1" si="414"/>
        <v>-0.37974434787649863</v>
      </c>
      <c r="E936" s="307">
        <f t="shared" ca="1" si="415"/>
        <v>-1.2237836375570179</v>
      </c>
      <c r="F936" s="304">
        <f t="shared" ca="1" si="416"/>
        <v>1.2813477909203395</v>
      </c>
      <c r="G936" s="306">
        <f t="shared" ca="1" si="417"/>
        <v>4.7583649719592263</v>
      </c>
      <c r="H936" s="307">
        <f t="shared" ca="1" si="418"/>
        <v>-107.59007721480214</v>
      </c>
      <c r="I936" s="304">
        <f t="shared" ca="1" si="419"/>
        <v>107.69524944162326</v>
      </c>
      <c r="J936" s="306">
        <f t="shared" ca="1" si="420"/>
        <v>386.39683720709877</v>
      </c>
      <c r="K936" s="307">
        <f t="shared" ca="1" si="421"/>
        <v>-14.163021786694628</v>
      </c>
      <c r="L936" s="304">
        <f t="shared" ca="1" si="406"/>
        <v>386.65631637124403</v>
      </c>
      <c r="M936" s="306">
        <f t="shared" ca="1" si="422"/>
        <v>-1.5265983276735873</v>
      </c>
      <c r="N936" s="304">
        <f t="shared" ca="1" si="423"/>
        <v>-87.467641187426054</v>
      </c>
      <c r="P936" s="310">
        <f t="shared" ca="1" si="424"/>
        <v>23</v>
      </c>
      <c r="Q936" s="304">
        <f t="shared" ca="1" si="425"/>
        <v>0</v>
      </c>
      <c r="R936" s="306">
        <f t="shared" ca="1" si="426"/>
        <v>0</v>
      </c>
      <c r="S936" s="307">
        <f t="shared" ca="1" si="427"/>
        <v>5.083000000000002</v>
      </c>
      <c r="T936" s="304">
        <f t="shared" ca="1" si="407"/>
        <v>49.86423000000002</v>
      </c>
      <c r="U936" s="311">
        <f t="shared" ca="1" si="408"/>
        <v>0</v>
      </c>
      <c r="V936" s="306">
        <f t="shared" ca="1" si="409"/>
        <v>1.2267361996605513</v>
      </c>
      <c r="W936" s="304">
        <f t="shared" ca="1" si="410"/>
        <v>43.686546318153496</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1.2058098731519884</v>
      </c>
      <c r="AH936" s="304">
        <f t="shared" ca="1" si="434"/>
        <v>-8.5946097754597179</v>
      </c>
    </row>
    <row r="937" spans="1:34" x14ac:dyDescent="0.2">
      <c r="A937" s="347">
        <f t="shared" ca="1" si="412"/>
        <v>1E-4</v>
      </c>
      <c r="B937" s="304">
        <f t="shared" ca="1" si="413"/>
        <v>34.354600000002009</v>
      </c>
      <c r="D937" s="306">
        <f t="shared" ca="1" si="414"/>
        <v>-0.37974215106922782</v>
      </c>
      <c r="E937" s="307">
        <f t="shared" ca="1" si="415"/>
        <v>-1.2237550196300209</v>
      </c>
      <c r="F937" s="304">
        <f t="shared" ca="1" si="416"/>
        <v>1.2813198076079044</v>
      </c>
      <c r="G937" s="306">
        <f t="shared" ca="1" si="417"/>
        <v>4.7583269977441196</v>
      </c>
      <c r="H937" s="307">
        <f t="shared" ca="1" si="418"/>
        <v>-107.5901995903041</v>
      </c>
      <c r="I937" s="304">
        <f t="shared" ca="1" si="419"/>
        <v>107.69537001978743</v>
      </c>
      <c r="J937" s="306">
        <f t="shared" ca="1" si="420"/>
        <v>386.39683720709877</v>
      </c>
      <c r="K937" s="307">
        <f t="shared" ca="1" si="421"/>
        <v>-14.173780800534884</v>
      </c>
      <c r="L937" s="304">
        <f t="shared" ca="1" si="406"/>
        <v>386.65671061786941</v>
      </c>
      <c r="M937" s="306">
        <f t="shared" ca="1" si="422"/>
        <v>-1.5265987301432762</v>
      </c>
      <c r="N937" s="304">
        <f t="shared" ca="1" si="423"/>
        <v>-87.46766424724062</v>
      </c>
      <c r="P937" s="310">
        <f t="shared" ca="1" si="424"/>
        <v>23</v>
      </c>
      <c r="Q937" s="304">
        <f t="shared" ca="1" si="425"/>
        <v>0</v>
      </c>
      <c r="R937" s="306">
        <f t="shared" ca="1" si="426"/>
        <v>0</v>
      </c>
      <c r="S937" s="307">
        <f t="shared" ca="1" si="427"/>
        <v>5.083000000000002</v>
      </c>
      <c r="T937" s="304">
        <f t="shared" ca="1" si="407"/>
        <v>49.86423000000002</v>
      </c>
      <c r="U937" s="311">
        <f t="shared" ca="1" si="408"/>
        <v>0</v>
      </c>
      <c r="V937" s="306">
        <f t="shared" ca="1" si="409"/>
        <v>1.2267375195090986</v>
      </c>
      <c r="W937" s="304">
        <f t="shared" ca="1" si="410"/>
        <v>43.68669114577181</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1.2057815546855757</v>
      </c>
      <c r="AH937" s="304">
        <f t="shared" ca="1" si="434"/>
        <v>-8.5946382683756593</v>
      </c>
    </row>
    <row r="938" spans="1:34" x14ac:dyDescent="0.2">
      <c r="A938" s="347">
        <f t="shared" ca="1" si="412"/>
        <v>1E-4</v>
      </c>
      <c r="B938" s="304">
        <f t="shared" ca="1" si="413"/>
        <v>34.354700000002012</v>
      </c>
      <c r="D938" s="306">
        <f t="shared" ca="1" si="414"/>
        <v>-0.37973995425801499</v>
      </c>
      <c r="E938" s="307">
        <f t="shared" ca="1" si="415"/>
        <v>-1.2237264020731669</v>
      </c>
      <c r="F938" s="304">
        <f t="shared" ca="1" si="416"/>
        <v>1.281291824679615</v>
      </c>
      <c r="G938" s="306">
        <f t="shared" ca="1" si="417"/>
        <v>4.7582890237486941</v>
      </c>
      <c r="H938" s="307">
        <f t="shared" ca="1" si="418"/>
        <v>-107.5903219629443</v>
      </c>
      <c r="I938" s="304">
        <f t="shared" ca="1" si="419"/>
        <v>107.69549059511982</v>
      </c>
      <c r="J938" s="306">
        <f t="shared" ca="1" si="420"/>
        <v>386.39683720709877</v>
      </c>
      <c r="K938" s="307">
        <f t="shared" ca="1" si="421"/>
        <v>-14.184539826612546</v>
      </c>
      <c r="L938" s="304">
        <f t="shared" ca="1" si="406"/>
        <v>386.65710516391903</v>
      </c>
      <c r="M938" s="306">
        <f t="shared" ca="1" si="422"/>
        <v>-1.5265991326088519</v>
      </c>
      <c r="N938" s="304">
        <f t="shared" ca="1" si="423"/>
        <v>-87.467687306819499</v>
      </c>
      <c r="P938" s="310">
        <f t="shared" ca="1" si="424"/>
        <v>23</v>
      </c>
      <c r="Q938" s="304">
        <f t="shared" ca="1" si="425"/>
        <v>0</v>
      </c>
      <c r="R938" s="306">
        <f t="shared" ca="1" si="426"/>
        <v>0</v>
      </c>
      <c r="S938" s="307">
        <f t="shared" ca="1" si="427"/>
        <v>5.083000000000002</v>
      </c>
      <c r="T938" s="304">
        <f t="shared" ca="1" si="407"/>
        <v>49.86423000000002</v>
      </c>
      <c r="U938" s="311">
        <f t="shared" ca="1" si="408"/>
        <v>0</v>
      </c>
      <c r="V938" s="306">
        <f t="shared" ca="1" si="409"/>
        <v>1.2267388393605683</v>
      </c>
      <c r="W938" s="304">
        <f t="shared" ca="1" si="410"/>
        <v>43.6868359715168</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1.2057532365843571</v>
      </c>
      <c r="AH938" s="304">
        <f t="shared" ca="1" si="434"/>
        <v>-8.5946667609230367</v>
      </c>
    </row>
    <row r="939" spans="1:34" x14ac:dyDescent="0.2">
      <c r="A939" s="347">
        <f t="shared" ca="1" si="412"/>
        <v>1E-4</v>
      </c>
      <c r="B939" s="304">
        <f t="shared" ca="1" si="413"/>
        <v>34.354800000002015</v>
      </c>
      <c r="D939" s="306">
        <f t="shared" ca="1" si="414"/>
        <v>-0.37973775744286159</v>
      </c>
      <c r="E939" s="307">
        <f t="shared" ca="1" si="415"/>
        <v>-1.2236977848864417</v>
      </c>
      <c r="F939" s="304">
        <f t="shared" ca="1" si="416"/>
        <v>1.2812638421354587</v>
      </c>
      <c r="G939" s="306">
        <f t="shared" ca="1" si="417"/>
        <v>4.7582510499729498</v>
      </c>
      <c r="H939" s="307">
        <f t="shared" ca="1" si="418"/>
        <v>-107.5904443327228</v>
      </c>
      <c r="I939" s="304">
        <f t="shared" ca="1" si="419"/>
        <v>107.69561116762044</v>
      </c>
      <c r="J939" s="306">
        <f t="shared" ca="1" si="420"/>
        <v>386.39683720709877</v>
      </c>
      <c r="K939" s="307">
        <f t="shared" ca="1" si="421"/>
        <v>-14.195298864927329</v>
      </c>
      <c r="L939" s="304">
        <f t="shared" ca="1" si="406"/>
        <v>386.65750000939306</v>
      </c>
      <c r="M939" s="306">
        <f t="shared" ca="1" si="422"/>
        <v>-1.5265995350703145</v>
      </c>
      <c r="N939" s="304">
        <f t="shared" ca="1" si="423"/>
        <v>-87.46771036616272</v>
      </c>
      <c r="P939" s="310">
        <f t="shared" ca="1" si="424"/>
        <v>23</v>
      </c>
      <c r="Q939" s="304">
        <f t="shared" ca="1" si="425"/>
        <v>0</v>
      </c>
      <c r="R939" s="306">
        <f t="shared" ca="1" si="426"/>
        <v>0</v>
      </c>
      <c r="S939" s="307">
        <f t="shared" ca="1" si="427"/>
        <v>5.083000000000002</v>
      </c>
      <c r="T939" s="304">
        <f t="shared" ca="1" si="407"/>
        <v>49.86423000000002</v>
      </c>
      <c r="U939" s="311">
        <f t="shared" ca="1" si="408"/>
        <v>0</v>
      </c>
      <c r="V939" s="306">
        <f t="shared" ca="1" si="409"/>
        <v>1.2267401592149603</v>
      </c>
      <c r="W939" s="304">
        <f t="shared" ca="1" si="410"/>
        <v>43.686980795388457</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1.2057249188483166</v>
      </c>
      <c r="AH939" s="304">
        <f t="shared" ca="1" si="434"/>
        <v>-8.5946952531018663</v>
      </c>
    </row>
    <row r="940" spans="1:34" x14ac:dyDescent="0.2">
      <c r="A940" s="347">
        <f t="shared" ca="1" si="412"/>
        <v>1E-4</v>
      </c>
      <c r="B940" s="304">
        <f t="shared" ca="1" si="413"/>
        <v>34.354900000002019</v>
      </c>
      <c r="D940" s="306">
        <f t="shared" ca="1" si="414"/>
        <v>-0.37973556062376823</v>
      </c>
      <c r="E940" s="307">
        <f t="shared" ca="1" si="415"/>
        <v>-1.2236691680698435</v>
      </c>
      <c r="F940" s="304">
        <f t="shared" ca="1" si="416"/>
        <v>1.2812358599754343</v>
      </c>
      <c r="G940" s="306">
        <f t="shared" ca="1" si="417"/>
        <v>4.7582130764168875</v>
      </c>
      <c r="H940" s="307">
        <f t="shared" ca="1" si="418"/>
        <v>-107.59056669963961</v>
      </c>
      <c r="I940" s="304">
        <f t="shared" ca="1" si="419"/>
        <v>107.69573173728931</v>
      </c>
      <c r="J940" s="306">
        <f t="shared" ca="1" si="420"/>
        <v>386.39683720709877</v>
      </c>
      <c r="K940" s="307">
        <f t="shared" ca="1" si="421"/>
        <v>-14.206057915478947</v>
      </c>
      <c r="L940" s="304">
        <f t="shared" ca="1" si="406"/>
        <v>386.65789515429157</v>
      </c>
      <c r="M940" s="306">
        <f t="shared" ca="1" si="422"/>
        <v>-1.5265999375276642</v>
      </c>
      <c r="N940" s="304">
        <f t="shared" ca="1" si="423"/>
        <v>-87.467733425270296</v>
      </c>
      <c r="P940" s="310">
        <f t="shared" ca="1" si="424"/>
        <v>23</v>
      </c>
      <c r="Q940" s="304">
        <f t="shared" ca="1" si="425"/>
        <v>0</v>
      </c>
      <c r="R940" s="306">
        <f t="shared" ca="1" si="426"/>
        <v>0</v>
      </c>
      <c r="S940" s="307">
        <f t="shared" ca="1" si="427"/>
        <v>5.083000000000002</v>
      </c>
      <c r="T940" s="304">
        <f t="shared" ca="1" si="407"/>
        <v>49.86423000000002</v>
      </c>
      <c r="U940" s="311">
        <f t="shared" ca="1" si="408"/>
        <v>0</v>
      </c>
      <c r="V940" s="306">
        <f t="shared" ca="1" si="409"/>
        <v>1.2267414790722742</v>
      </c>
      <c r="W940" s="304">
        <f t="shared" ca="1" si="410"/>
        <v>43.687125617386741</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1.2056966014774559</v>
      </c>
      <c r="AH940" s="304">
        <f t="shared" ca="1" si="434"/>
        <v>-8.5947237449121463</v>
      </c>
    </row>
    <row r="941" spans="1:34" x14ac:dyDescent="0.2">
      <c r="A941" s="347">
        <f t="shared" ca="1" si="412"/>
        <v>1E-4</v>
      </c>
      <c r="B941" s="304">
        <f t="shared" ca="1" si="413"/>
        <v>34.355000000002022</v>
      </c>
      <c r="D941" s="306">
        <f t="shared" ca="1" si="414"/>
        <v>-0.37973336380073375</v>
      </c>
      <c r="E941" s="307">
        <f t="shared" ca="1" si="415"/>
        <v>-1.2236405516233813</v>
      </c>
      <c r="F941" s="304">
        <f t="shared" ca="1" si="416"/>
        <v>1.28120787819955</v>
      </c>
      <c r="G941" s="306">
        <f t="shared" ca="1" si="417"/>
        <v>4.7581751030805073</v>
      </c>
      <c r="H941" s="307">
        <f t="shared" ca="1" si="418"/>
        <v>-107.59068906369477</v>
      </c>
      <c r="I941" s="304">
        <f t="shared" ca="1" si="419"/>
        <v>107.69585230412648</v>
      </c>
      <c r="J941" s="306">
        <f t="shared" ca="1" si="420"/>
        <v>386.39683720709877</v>
      </c>
      <c r="K941" s="307">
        <f t="shared" ca="1" si="421"/>
        <v>-14.216816978267113</v>
      </c>
      <c r="L941" s="304">
        <f t="shared" ca="1" si="406"/>
        <v>386.65829059861466</v>
      </c>
      <c r="M941" s="306">
        <f t="shared" ca="1" si="422"/>
        <v>-1.5266003399809009</v>
      </c>
      <c r="N941" s="304">
        <f t="shared" ca="1" si="423"/>
        <v>-87.467756484142214</v>
      </c>
      <c r="P941" s="310">
        <f t="shared" ca="1" si="424"/>
        <v>23</v>
      </c>
      <c r="Q941" s="304">
        <f t="shared" ca="1" si="425"/>
        <v>0</v>
      </c>
      <c r="R941" s="306">
        <f t="shared" ca="1" si="426"/>
        <v>0</v>
      </c>
      <c r="S941" s="307">
        <f t="shared" ca="1" si="427"/>
        <v>5.083000000000002</v>
      </c>
      <c r="T941" s="304">
        <f t="shared" ca="1" si="407"/>
        <v>49.86423000000002</v>
      </c>
      <c r="U941" s="311">
        <f t="shared" ca="1" si="408"/>
        <v>0</v>
      </c>
      <c r="V941" s="306">
        <f t="shared" ca="1" si="409"/>
        <v>1.2267427989325106</v>
      </c>
      <c r="W941" s="304">
        <f t="shared" ca="1" si="410"/>
        <v>43.687270437511728</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1.2056682844717805</v>
      </c>
      <c r="AH941" s="304">
        <f t="shared" ca="1" si="434"/>
        <v>-8.5947522363538713</v>
      </c>
    </row>
    <row r="942" spans="1:34" x14ac:dyDescent="0.2">
      <c r="A942" s="347">
        <f t="shared" ca="1" si="412"/>
        <v>1E-4</v>
      </c>
      <c r="B942" s="304">
        <f t="shared" ca="1" si="413"/>
        <v>34.355100000002025</v>
      </c>
      <c r="D942" s="306">
        <f t="shared" ca="1" si="414"/>
        <v>-0.37973116697375936</v>
      </c>
      <c r="E942" s="307">
        <f t="shared" ca="1" si="415"/>
        <v>-1.2236119355470407</v>
      </c>
      <c r="F942" s="304">
        <f t="shared" ca="1" si="416"/>
        <v>1.2811798968077934</v>
      </c>
      <c r="G942" s="306">
        <f t="shared" ca="1" si="417"/>
        <v>4.75813712996381</v>
      </c>
      <c r="H942" s="307">
        <f t="shared" ca="1" si="418"/>
        <v>-107.59081142488833</v>
      </c>
      <c r="I942" s="304">
        <f t="shared" ca="1" si="419"/>
        <v>107.69597286813199</v>
      </c>
      <c r="J942" s="306">
        <f t="shared" ca="1" si="420"/>
        <v>386.39683720709877</v>
      </c>
      <c r="K942" s="307">
        <f t="shared" ca="1" si="421"/>
        <v>-14.227576053291543</v>
      </c>
      <c r="L942" s="304">
        <f t="shared" ca="1" si="406"/>
        <v>386.65868634236239</v>
      </c>
      <c r="M942" s="306">
        <f t="shared" ca="1" si="422"/>
        <v>-1.5266007424300247</v>
      </c>
      <c r="N942" s="304">
        <f t="shared" ca="1" si="423"/>
        <v>-87.467779542778473</v>
      </c>
      <c r="P942" s="310">
        <f t="shared" ca="1" si="424"/>
        <v>23</v>
      </c>
      <c r="Q942" s="304">
        <f t="shared" ca="1" si="425"/>
        <v>0</v>
      </c>
      <c r="R942" s="306">
        <f t="shared" ca="1" si="426"/>
        <v>0</v>
      </c>
      <c r="S942" s="307">
        <f t="shared" ca="1" si="427"/>
        <v>5.083000000000002</v>
      </c>
      <c r="T942" s="304">
        <f t="shared" ca="1" si="407"/>
        <v>49.86423000000002</v>
      </c>
      <c r="U942" s="311">
        <f t="shared" ca="1" si="408"/>
        <v>0</v>
      </c>
      <c r="V942" s="306">
        <f t="shared" ca="1" si="409"/>
        <v>1.2267441187956687</v>
      </c>
      <c r="W942" s="304">
        <f t="shared" ca="1" si="410"/>
        <v>43.687415255763419</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1.2056399678312761</v>
      </c>
      <c r="AH942" s="304">
        <f t="shared" ca="1" si="434"/>
        <v>-8.5947807274270538</v>
      </c>
    </row>
    <row r="943" spans="1:34" x14ac:dyDescent="0.2">
      <c r="A943" s="347">
        <f t="shared" ca="1" si="412"/>
        <v>1E-4</v>
      </c>
      <c r="B943" s="304">
        <f t="shared" ca="1" si="413"/>
        <v>34.355200000002029</v>
      </c>
      <c r="D943" s="306">
        <f t="shared" ca="1" si="414"/>
        <v>-0.37972897014284585</v>
      </c>
      <c r="E943" s="307">
        <f t="shared" ca="1" si="415"/>
        <v>-1.2235833198408219</v>
      </c>
      <c r="F943" s="304">
        <f t="shared" ca="1" si="416"/>
        <v>1.2811519158001652</v>
      </c>
      <c r="G943" s="306">
        <f t="shared" ca="1" si="417"/>
        <v>4.7580991570667956</v>
      </c>
      <c r="H943" s="307">
        <f t="shared" ca="1" si="418"/>
        <v>-107.59093378322031</v>
      </c>
      <c r="I943" s="304">
        <f t="shared" ca="1" si="419"/>
        <v>107.69609342930585</v>
      </c>
      <c r="J943" s="306">
        <f t="shared" ca="1" si="420"/>
        <v>386.39683720709877</v>
      </c>
      <c r="K943" s="307">
        <f t="shared" ca="1" si="421"/>
        <v>-14.238335140551948</v>
      </c>
      <c r="L943" s="304">
        <f t="shared" ca="1" si="406"/>
        <v>386.65908238553487</v>
      </c>
      <c r="M943" s="306">
        <f t="shared" ca="1" si="422"/>
        <v>-1.5266011448750356</v>
      </c>
      <c r="N943" s="304">
        <f t="shared" ca="1" si="423"/>
        <v>-87.467802601179088</v>
      </c>
      <c r="P943" s="310">
        <f t="shared" ca="1" si="424"/>
        <v>23</v>
      </c>
      <c r="Q943" s="304">
        <f t="shared" ca="1" si="425"/>
        <v>0</v>
      </c>
      <c r="R943" s="306">
        <f t="shared" ca="1" si="426"/>
        <v>0</v>
      </c>
      <c r="S943" s="307">
        <f t="shared" ca="1" si="427"/>
        <v>5.083000000000002</v>
      </c>
      <c r="T943" s="304">
        <f t="shared" ca="1" si="407"/>
        <v>49.86423000000002</v>
      </c>
      <c r="U943" s="311">
        <f t="shared" ca="1" si="408"/>
        <v>0</v>
      </c>
      <c r="V943" s="306">
        <f t="shared" ca="1" si="409"/>
        <v>1.2267454386617493</v>
      </c>
      <c r="W943" s="304">
        <f t="shared" ca="1" si="410"/>
        <v>43.687560072141807</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1.2056116515559463</v>
      </c>
      <c r="AH943" s="304">
        <f t="shared" ca="1" si="434"/>
        <v>-8.5948092181316937</v>
      </c>
    </row>
    <row r="944" spans="1:34" x14ac:dyDescent="0.2">
      <c r="A944" s="347">
        <f t="shared" ca="1" si="412"/>
        <v>1E-4</v>
      </c>
      <c r="B944" s="304">
        <f t="shared" ca="1" si="413"/>
        <v>34.355300000002032</v>
      </c>
      <c r="D944" s="306">
        <f t="shared" ca="1" si="414"/>
        <v>-0.37972677330799426</v>
      </c>
      <c r="E944" s="307">
        <f t="shared" ca="1" si="415"/>
        <v>-1.223554704504723</v>
      </c>
      <c r="F944" s="304">
        <f t="shared" ca="1" si="416"/>
        <v>1.2811239351766639</v>
      </c>
      <c r="G944" s="306">
        <f t="shared" ca="1" si="417"/>
        <v>4.7580611843894651</v>
      </c>
      <c r="H944" s="307">
        <f t="shared" ca="1" si="418"/>
        <v>-107.59105613869076</v>
      </c>
      <c r="I944" s="304">
        <f t="shared" ca="1" si="419"/>
        <v>107.69621398764815</v>
      </c>
      <c r="J944" s="306">
        <f t="shared" ca="1" si="420"/>
        <v>386.39683720709877</v>
      </c>
      <c r="K944" s="307">
        <f t="shared" ca="1" si="421"/>
        <v>-14.249094240048043</v>
      </c>
      <c r="L944" s="304">
        <f t="shared" ca="1" si="406"/>
        <v>386.65947872813223</v>
      </c>
      <c r="M944" s="306">
        <f t="shared" ca="1" si="422"/>
        <v>-1.5266015473159338</v>
      </c>
      <c r="N944" s="304">
        <f t="shared" ca="1" si="423"/>
        <v>-87.467825659344058</v>
      </c>
      <c r="P944" s="310">
        <f t="shared" ca="1" si="424"/>
        <v>23</v>
      </c>
      <c r="Q944" s="304">
        <f t="shared" ca="1" si="425"/>
        <v>0</v>
      </c>
      <c r="R944" s="306">
        <f t="shared" ca="1" si="426"/>
        <v>0</v>
      </c>
      <c r="S944" s="307">
        <f t="shared" ca="1" si="427"/>
        <v>5.083000000000002</v>
      </c>
      <c r="T944" s="304">
        <f t="shared" ca="1" si="407"/>
        <v>49.86423000000002</v>
      </c>
      <c r="U944" s="311">
        <f t="shared" ca="1" si="408"/>
        <v>0</v>
      </c>
      <c r="V944" s="306">
        <f t="shared" ca="1" si="409"/>
        <v>1.2267467585307519</v>
      </c>
      <c r="W944" s="304">
        <f t="shared" ca="1" si="410"/>
        <v>43.687704886646941</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1.2055833356457857</v>
      </c>
      <c r="AH944" s="304">
        <f t="shared" ca="1" si="434"/>
        <v>-8.5948377084677929</v>
      </c>
    </row>
    <row r="945" spans="1:34" x14ac:dyDescent="0.2">
      <c r="A945" s="347">
        <f t="shared" ca="1" si="412"/>
        <v>1E-4</v>
      </c>
      <c r="B945" s="304">
        <f t="shared" ca="1" si="413"/>
        <v>34.355400000002035</v>
      </c>
      <c r="D945" s="306">
        <f t="shared" ca="1" si="414"/>
        <v>-0.37972457646920366</v>
      </c>
      <c r="E945" s="307">
        <f t="shared" ca="1" si="415"/>
        <v>-1.223526089538737</v>
      </c>
      <c r="F945" s="304">
        <f t="shared" ca="1" si="416"/>
        <v>1.2810959549372831</v>
      </c>
      <c r="G945" s="306">
        <f t="shared" ca="1" si="417"/>
        <v>4.7580232119318184</v>
      </c>
      <c r="H945" s="307">
        <f t="shared" ca="1" si="418"/>
        <v>-107.59117849129971</v>
      </c>
      <c r="I945" s="304">
        <f t="shared" ca="1" si="419"/>
        <v>107.69633454315888</v>
      </c>
      <c r="J945" s="306">
        <f t="shared" ca="1" si="420"/>
        <v>386.39683720709877</v>
      </c>
      <c r="K945" s="307">
        <f t="shared" ca="1" si="421"/>
        <v>-14.259853351779542</v>
      </c>
      <c r="L945" s="304">
        <f t="shared" ca="1" si="406"/>
        <v>386.65987537015451</v>
      </c>
      <c r="M945" s="306">
        <f t="shared" ca="1" si="422"/>
        <v>-1.5266019497527195</v>
      </c>
      <c r="N945" s="304">
        <f t="shared" ca="1" si="423"/>
        <v>-87.467848717273398</v>
      </c>
      <c r="P945" s="310">
        <f t="shared" ca="1" si="424"/>
        <v>23</v>
      </c>
      <c r="Q945" s="304">
        <f t="shared" ca="1" si="425"/>
        <v>0</v>
      </c>
      <c r="R945" s="306">
        <f t="shared" ca="1" si="426"/>
        <v>0</v>
      </c>
      <c r="S945" s="307">
        <f t="shared" ca="1" si="427"/>
        <v>5.083000000000002</v>
      </c>
      <c r="T945" s="304">
        <f t="shared" ca="1" si="407"/>
        <v>49.86423000000002</v>
      </c>
      <c r="U945" s="311">
        <f t="shared" ca="1" si="408"/>
        <v>0</v>
      </c>
      <c r="V945" s="306">
        <f t="shared" ca="1" si="409"/>
        <v>1.2267480784026767</v>
      </c>
      <c r="W945" s="304">
        <f t="shared" ca="1" si="410"/>
        <v>43.687849699278821</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1.205555020100789</v>
      </c>
      <c r="AH945" s="304">
        <f t="shared" ca="1" si="434"/>
        <v>-8.5948661984353585</v>
      </c>
    </row>
    <row r="946" spans="1:34" x14ac:dyDescent="0.2">
      <c r="A946" s="347">
        <f t="shared" ca="1" si="412"/>
        <v>1E-4</v>
      </c>
      <c r="B946" s="304">
        <f t="shared" ca="1" si="413"/>
        <v>34.355500000002039</v>
      </c>
      <c r="D946" s="306">
        <f t="shared" ca="1" si="414"/>
        <v>-0.37972237962647298</v>
      </c>
      <c r="E946" s="307">
        <f t="shared" ca="1" si="415"/>
        <v>-1.2234974749428638</v>
      </c>
      <c r="F946" s="304">
        <f t="shared" ca="1" si="416"/>
        <v>1.2810679750820231</v>
      </c>
      <c r="G946" s="306">
        <f t="shared" ca="1" si="417"/>
        <v>4.7579852396938556</v>
      </c>
      <c r="H946" s="307">
        <f t="shared" ca="1" si="418"/>
        <v>-107.59130084104721</v>
      </c>
      <c r="I946" s="304">
        <f t="shared" ca="1" si="419"/>
        <v>107.69645509583809</v>
      </c>
      <c r="J946" s="306">
        <f t="shared" ca="1" si="420"/>
        <v>386.39683720709877</v>
      </c>
      <c r="K946" s="307">
        <f t="shared" ca="1" si="421"/>
        <v>-14.270612475746159</v>
      </c>
      <c r="L946" s="304">
        <f t="shared" ca="1" si="406"/>
        <v>386.66027231160189</v>
      </c>
      <c r="M946" s="306">
        <f t="shared" ca="1" si="422"/>
        <v>-1.5266023521853922</v>
      </c>
      <c r="N946" s="304">
        <f t="shared" ca="1" si="423"/>
        <v>-87.46787177496708</v>
      </c>
      <c r="P946" s="310">
        <f t="shared" ca="1" si="424"/>
        <v>23</v>
      </c>
      <c r="Q946" s="304">
        <f t="shared" ca="1" si="425"/>
        <v>0</v>
      </c>
      <c r="R946" s="306">
        <f t="shared" ca="1" si="426"/>
        <v>0</v>
      </c>
      <c r="S946" s="307">
        <f t="shared" ca="1" si="427"/>
        <v>5.083000000000002</v>
      </c>
      <c r="T946" s="304">
        <f t="shared" ca="1" si="407"/>
        <v>49.86423000000002</v>
      </c>
      <c r="U946" s="311">
        <f t="shared" ca="1" si="408"/>
        <v>0</v>
      </c>
      <c r="V946" s="306">
        <f t="shared" ca="1" si="409"/>
        <v>1.2267493982775231</v>
      </c>
      <c r="W946" s="304">
        <f t="shared" ca="1" si="410"/>
        <v>43.687994510037413</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1.2055267049209579</v>
      </c>
      <c r="AH946" s="304">
        <f t="shared" ca="1" si="434"/>
        <v>-8.5948946880343904</v>
      </c>
    </row>
    <row r="947" spans="1:34" x14ac:dyDescent="0.2">
      <c r="A947" s="347">
        <f t="shared" ca="1" si="412"/>
        <v>1E-4</v>
      </c>
      <c r="B947" s="304">
        <f t="shared" ca="1" si="413"/>
        <v>34.355600000002042</v>
      </c>
      <c r="D947" s="306">
        <f t="shared" ca="1" si="414"/>
        <v>-0.37972018277980651</v>
      </c>
      <c r="E947" s="307">
        <f t="shared" ca="1" si="415"/>
        <v>-1.2234688607171105</v>
      </c>
      <c r="F947" s="304">
        <f t="shared" ca="1" si="416"/>
        <v>1.281039995610892</v>
      </c>
      <c r="G947" s="306">
        <f t="shared" ca="1" si="417"/>
        <v>4.7579472676755774</v>
      </c>
      <c r="H947" s="307">
        <f t="shared" ca="1" si="418"/>
        <v>-107.59142318793329</v>
      </c>
      <c r="I947" s="304">
        <f t="shared" ca="1" si="419"/>
        <v>107.69657564568584</v>
      </c>
      <c r="J947" s="306">
        <f t="shared" ca="1" si="420"/>
        <v>386.39683720709877</v>
      </c>
      <c r="K947" s="307">
        <f t="shared" ca="1" si="421"/>
        <v>-14.281371611947607</v>
      </c>
      <c r="L947" s="304">
        <f t="shared" ca="1" si="406"/>
        <v>386.6606695524743</v>
      </c>
      <c r="M947" s="306">
        <f t="shared" ca="1" si="422"/>
        <v>-1.5266027546139522</v>
      </c>
      <c r="N947" s="304">
        <f t="shared" ca="1" si="423"/>
        <v>-87.467894832425131</v>
      </c>
      <c r="P947" s="310">
        <f t="shared" ca="1" si="424"/>
        <v>23</v>
      </c>
      <c r="Q947" s="304">
        <f t="shared" ca="1" si="425"/>
        <v>0</v>
      </c>
      <c r="R947" s="306">
        <f t="shared" ca="1" si="426"/>
        <v>0</v>
      </c>
      <c r="S947" s="307">
        <f t="shared" ca="1" si="427"/>
        <v>5.083000000000002</v>
      </c>
      <c r="T947" s="304">
        <f t="shared" ca="1" si="407"/>
        <v>49.86423000000002</v>
      </c>
      <c r="U947" s="311">
        <f t="shared" ca="1" si="408"/>
        <v>0</v>
      </c>
      <c r="V947" s="306">
        <f t="shared" ca="1" si="409"/>
        <v>1.2267507181552919</v>
      </c>
      <c r="W947" s="304">
        <f t="shared" ca="1" si="410"/>
        <v>43.688139318922829</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1.2054983901062961</v>
      </c>
      <c r="AH947" s="304">
        <f t="shared" ca="1" si="434"/>
        <v>-8.5949231772648815</v>
      </c>
    </row>
    <row r="948" spans="1:34" x14ac:dyDescent="0.2">
      <c r="A948" s="347">
        <f t="shared" ca="1" si="412"/>
        <v>1E-4</v>
      </c>
      <c r="B948" s="304">
        <f t="shared" ca="1" si="413"/>
        <v>34.355700000002045</v>
      </c>
      <c r="D948" s="306">
        <f t="shared" ca="1" si="414"/>
        <v>-0.37971798592920419</v>
      </c>
      <c r="E948" s="307">
        <f t="shared" ca="1" si="415"/>
        <v>-1.223440246861454</v>
      </c>
      <c r="F948" s="304">
        <f t="shared" ca="1" si="416"/>
        <v>1.2810120165238681</v>
      </c>
      <c r="G948" s="306">
        <f t="shared" ca="1" si="417"/>
        <v>4.7579092958769849</v>
      </c>
      <c r="H948" s="307">
        <f t="shared" ca="1" si="418"/>
        <v>-107.59154553195798</v>
      </c>
      <c r="I948" s="304">
        <f t="shared" ca="1" si="419"/>
        <v>107.69669619270211</v>
      </c>
      <c r="J948" s="306">
        <f t="shared" ca="1" si="420"/>
        <v>386.39683720709877</v>
      </c>
      <c r="K948" s="307">
        <f t="shared" ca="1" si="421"/>
        <v>-14.292130760383602</v>
      </c>
      <c r="L948" s="304">
        <f t="shared" ca="1" si="406"/>
        <v>386.66106709277193</v>
      </c>
      <c r="M948" s="306">
        <f t="shared" ca="1" si="422"/>
        <v>-1.5266031570384</v>
      </c>
      <c r="N948" s="304">
        <f t="shared" ca="1" si="423"/>
        <v>-87.467917889647552</v>
      </c>
      <c r="P948" s="310">
        <f t="shared" ca="1" si="424"/>
        <v>23</v>
      </c>
      <c r="Q948" s="304">
        <f t="shared" ca="1" si="425"/>
        <v>0</v>
      </c>
      <c r="R948" s="306">
        <f t="shared" ca="1" si="426"/>
        <v>0</v>
      </c>
      <c r="S948" s="307">
        <f t="shared" ca="1" si="427"/>
        <v>5.083000000000002</v>
      </c>
      <c r="T948" s="304">
        <f t="shared" ca="1" si="407"/>
        <v>49.86423000000002</v>
      </c>
      <c r="U948" s="311">
        <f t="shared" ca="1" si="408"/>
        <v>0</v>
      </c>
      <c r="V948" s="306">
        <f t="shared" ca="1" si="409"/>
        <v>1.2267520380359824</v>
      </c>
      <c r="W948" s="304">
        <f t="shared" ca="1" si="410"/>
        <v>43.688284125934985</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1.2054700756567804</v>
      </c>
      <c r="AH948" s="304">
        <f t="shared" ca="1" si="434"/>
        <v>-8.5949516661268568</v>
      </c>
    </row>
    <row r="949" spans="1:34" x14ac:dyDescent="0.2">
      <c r="A949" s="347">
        <f t="shared" ca="1" si="412"/>
        <v>1E-4</v>
      </c>
      <c r="B949" s="304">
        <f t="shared" ca="1" si="413"/>
        <v>34.355800000002048</v>
      </c>
      <c r="D949" s="306">
        <f t="shared" ca="1" si="414"/>
        <v>-0.37971578907466225</v>
      </c>
      <c r="E949" s="307">
        <f t="shared" ca="1" si="415"/>
        <v>-1.2234116333759122</v>
      </c>
      <c r="F949" s="304">
        <f t="shared" ca="1" si="416"/>
        <v>1.2809840378209678</v>
      </c>
      <c r="G949" s="306">
        <f t="shared" ca="1" si="417"/>
        <v>4.757871324298077</v>
      </c>
      <c r="H949" s="307">
        <f t="shared" ca="1" si="418"/>
        <v>-107.59166787312131</v>
      </c>
      <c r="I949" s="304">
        <f t="shared" ca="1" si="419"/>
        <v>107.69681673688699</v>
      </c>
      <c r="J949" s="306">
        <f t="shared" ca="1" si="420"/>
        <v>386.39683720709877</v>
      </c>
      <c r="K949" s="307">
        <f t="shared" ca="1" si="421"/>
        <v>-14.302889921053856</v>
      </c>
      <c r="L949" s="304">
        <f t="shared" ca="1" si="406"/>
        <v>386.66146493249488</v>
      </c>
      <c r="M949" s="306">
        <f t="shared" ca="1" si="422"/>
        <v>-1.526603559458735</v>
      </c>
      <c r="N949" s="304">
        <f t="shared" ca="1" si="423"/>
        <v>-87.467940946634343</v>
      </c>
      <c r="P949" s="310">
        <f t="shared" ca="1" si="424"/>
        <v>23</v>
      </c>
      <c r="Q949" s="304">
        <f t="shared" ca="1" si="425"/>
        <v>0</v>
      </c>
      <c r="R949" s="306">
        <f t="shared" ca="1" si="426"/>
        <v>0</v>
      </c>
      <c r="S949" s="307">
        <f t="shared" ca="1" si="427"/>
        <v>5.083000000000002</v>
      </c>
      <c r="T949" s="304">
        <f t="shared" ca="1" si="407"/>
        <v>49.86423000000002</v>
      </c>
      <c r="U949" s="311">
        <f t="shared" ca="1" si="408"/>
        <v>0</v>
      </c>
      <c r="V949" s="306">
        <f t="shared" ca="1" si="409"/>
        <v>1.2267533579195951</v>
      </c>
      <c r="W949" s="304">
        <f t="shared" ca="1" si="410"/>
        <v>43.688428931073965</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1.2054417615724304</v>
      </c>
      <c r="AH949" s="304">
        <f t="shared" ca="1" si="434"/>
        <v>-8.5949801546202966</v>
      </c>
    </row>
    <row r="950" spans="1:34" x14ac:dyDescent="0.2">
      <c r="A950" s="347">
        <f t="shared" ca="1" si="412"/>
        <v>1E-4</v>
      </c>
      <c r="B950" s="304">
        <f t="shared" ca="1" si="413"/>
        <v>34.355900000002052</v>
      </c>
      <c r="D950" s="306">
        <f t="shared" ca="1" si="414"/>
        <v>-0.37971359221618595</v>
      </c>
      <c r="E950" s="307">
        <f t="shared" ca="1" si="415"/>
        <v>-1.2233830202604654</v>
      </c>
      <c r="F950" s="304">
        <f t="shared" ca="1" si="416"/>
        <v>1.2809560595021745</v>
      </c>
      <c r="G950" s="306">
        <f t="shared" ca="1" si="417"/>
        <v>4.7578333529388557</v>
      </c>
      <c r="H950" s="307">
        <f t="shared" ca="1" si="418"/>
        <v>-107.59179021142333</v>
      </c>
      <c r="I950" s="304">
        <f t="shared" ca="1" si="419"/>
        <v>107.6969372782405</v>
      </c>
      <c r="J950" s="306">
        <f t="shared" ca="1" si="420"/>
        <v>386.39683720709877</v>
      </c>
      <c r="K950" s="307">
        <f t="shared" ca="1" si="421"/>
        <v>-14.313649093958084</v>
      </c>
      <c r="L950" s="304">
        <f t="shared" ca="1" si="406"/>
        <v>386.66186307164315</v>
      </c>
      <c r="M950" s="306">
        <f t="shared" ca="1" si="422"/>
        <v>-1.5266039618749578</v>
      </c>
      <c r="N950" s="304">
        <f t="shared" ca="1" si="423"/>
        <v>-87.467964003385518</v>
      </c>
      <c r="P950" s="310">
        <f t="shared" ca="1" si="424"/>
        <v>23</v>
      </c>
      <c r="Q950" s="304">
        <f t="shared" ca="1" si="425"/>
        <v>0</v>
      </c>
      <c r="R950" s="306">
        <f t="shared" ca="1" si="426"/>
        <v>0</v>
      </c>
      <c r="S950" s="307">
        <f t="shared" ca="1" si="427"/>
        <v>5.083000000000002</v>
      </c>
      <c r="T950" s="304">
        <f t="shared" ca="1" si="407"/>
        <v>49.86423000000002</v>
      </c>
      <c r="U950" s="311">
        <f t="shared" ca="1" si="408"/>
        <v>0</v>
      </c>
      <c r="V950" s="306">
        <f t="shared" ca="1" si="409"/>
        <v>1.2267546778061293</v>
      </c>
      <c r="W950" s="304">
        <f t="shared" ca="1" si="410"/>
        <v>43.688573734339755</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1.2054134478532301</v>
      </c>
      <c r="AH950" s="304">
        <f t="shared" ca="1" si="434"/>
        <v>-8.5950086427452188</v>
      </c>
    </row>
    <row r="951" spans="1:34" x14ac:dyDescent="0.2">
      <c r="A951" s="347">
        <f t="shared" ca="1" si="412"/>
        <v>1E-4</v>
      </c>
      <c r="B951" s="304">
        <f t="shared" ca="1" si="413"/>
        <v>34.356000000002055</v>
      </c>
      <c r="D951" s="306">
        <f t="shared" ca="1" si="414"/>
        <v>-0.37971139535377235</v>
      </c>
      <c r="E951" s="307">
        <f t="shared" ca="1" si="415"/>
        <v>-1.223354407515119</v>
      </c>
      <c r="F951" s="304">
        <f t="shared" ca="1" si="416"/>
        <v>1.2809280815674924</v>
      </c>
      <c r="G951" s="306">
        <f t="shared" ca="1" si="417"/>
        <v>4.7577953817993199</v>
      </c>
      <c r="H951" s="307">
        <f t="shared" ca="1" si="418"/>
        <v>-107.59191254686408</v>
      </c>
      <c r="I951" s="304">
        <f t="shared" ca="1" si="419"/>
        <v>107.69705781676267</v>
      </c>
      <c r="J951" s="306">
        <f t="shared" ca="1" si="420"/>
        <v>386.39683720709877</v>
      </c>
      <c r="K951" s="307">
        <f t="shared" ca="1" si="421"/>
        <v>-14.324408279095998</v>
      </c>
      <c r="L951" s="304">
        <f t="shared" ca="1" si="406"/>
        <v>386.66226151021698</v>
      </c>
      <c r="M951" s="306">
        <f t="shared" ca="1" si="422"/>
        <v>-1.5266043642870681</v>
      </c>
      <c r="N951" s="304">
        <f t="shared" ca="1" si="423"/>
        <v>-87.467987059901063</v>
      </c>
      <c r="P951" s="310">
        <f t="shared" ca="1" si="424"/>
        <v>23</v>
      </c>
      <c r="Q951" s="304">
        <f t="shared" ca="1" si="425"/>
        <v>0</v>
      </c>
      <c r="R951" s="306">
        <f t="shared" ca="1" si="426"/>
        <v>0</v>
      </c>
      <c r="S951" s="307">
        <f t="shared" ca="1" si="427"/>
        <v>5.083000000000002</v>
      </c>
      <c r="T951" s="304">
        <f t="shared" ca="1" si="407"/>
        <v>49.86423000000002</v>
      </c>
      <c r="U951" s="311">
        <f t="shared" ca="1" si="408"/>
        <v>0</v>
      </c>
      <c r="V951" s="306">
        <f t="shared" ca="1" si="409"/>
        <v>1.2267559976955857</v>
      </c>
      <c r="W951" s="304">
        <f t="shared" ca="1" si="410"/>
        <v>43.688718535732363</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1.2053851344991795</v>
      </c>
      <c r="AH951" s="304">
        <f t="shared" ca="1" si="434"/>
        <v>-8.5950371305016215</v>
      </c>
    </row>
    <row r="952" spans="1:34" x14ac:dyDescent="0.2">
      <c r="A952" s="347">
        <f t="shared" ca="1" si="412"/>
        <v>1E-4</v>
      </c>
      <c r="B952" s="304">
        <f t="shared" ca="1" si="413"/>
        <v>34.356100000002058</v>
      </c>
      <c r="D952" s="306">
        <f t="shared" ca="1" si="414"/>
        <v>-0.37970919848742396</v>
      </c>
      <c r="E952" s="307">
        <f t="shared" ca="1" si="415"/>
        <v>-1.2233257951398731</v>
      </c>
      <c r="F952" s="304">
        <f t="shared" ca="1" si="416"/>
        <v>1.2809001040169232</v>
      </c>
      <c r="G952" s="306">
        <f t="shared" ca="1" si="417"/>
        <v>4.7577574108794716</v>
      </c>
      <c r="H952" s="307">
        <f t="shared" ca="1" si="418"/>
        <v>-107.59203487944359</v>
      </c>
      <c r="I952" s="304">
        <f t="shared" ca="1" si="419"/>
        <v>107.69717835245353</v>
      </c>
      <c r="J952" s="306">
        <f t="shared" ca="1" si="420"/>
        <v>386.39683720709877</v>
      </c>
      <c r="K952" s="307">
        <f t="shared" ca="1" si="421"/>
        <v>-14.335167476467314</v>
      </c>
      <c r="L952" s="304">
        <f t="shared" ca="1" si="406"/>
        <v>386.6626602482163</v>
      </c>
      <c r="M952" s="306">
        <f t="shared" ca="1" si="422"/>
        <v>-1.526604766695066</v>
      </c>
      <c r="N952" s="304">
        <f t="shared" ca="1" si="423"/>
        <v>-87.468010116180977</v>
      </c>
      <c r="P952" s="310">
        <f t="shared" ca="1" si="424"/>
        <v>23</v>
      </c>
      <c r="Q952" s="304">
        <f t="shared" ca="1" si="425"/>
        <v>0</v>
      </c>
      <c r="R952" s="306">
        <f t="shared" ca="1" si="426"/>
        <v>0</v>
      </c>
      <c r="S952" s="307">
        <f t="shared" ca="1" si="427"/>
        <v>5.083000000000002</v>
      </c>
      <c r="T952" s="304">
        <f t="shared" ca="1" si="407"/>
        <v>49.86423000000002</v>
      </c>
      <c r="U952" s="311">
        <f t="shared" ca="1" si="408"/>
        <v>0</v>
      </c>
      <c r="V952" s="306">
        <f t="shared" ca="1" si="409"/>
        <v>1.226757317587964</v>
      </c>
      <c r="W952" s="304">
        <f t="shared" ca="1" si="410"/>
        <v>43.688863335251831</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1.2053568215102803</v>
      </c>
      <c r="AH952" s="304">
        <f t="shared" ca="1" si="434"/>
        <v>-8.5950656178895031</v>
      </c>
    </row>
    <row r="953" spans="1:34" x14ac:dyDescent="0.2">
      <c r="A953" s="347">
        <f t="shared" ca="1" si="412"/>
        <v>1E-4</v>
      </c>
      <c r="B953" s="304">
        <f t="shared" ca="1" si="413"/>
        <v>34.356200000002062</v>
      </c>
      <c r="D953" s="306">
        <f t="shared" ca="1" si="414"/>
        <v>-0.3797070016171421</v>
      </c>
      <c r="E953" s="307">
        <f t="shared" ca="1" si="415"/>
        <v>-1.223297183134715</v>
      </c>
      <c r="F953" s="304">
        <f t="shared" ca="1" si="416"/>
        <v>1.2808721268504553</v>
      </c>
      <c r="G953" s="306">
        <f t="shared" ca="1" si="417"/>
        <v>4.7577194401793097</v>
      </c>
      <c r="H953" s="307">
        <f t="shared" ca="1" si="418"/>
        <v>-107.5921572091619</v>
      </c>
      <c r="I953" s="304">
        <f t="shared" ca="1" si="419"/>
        <v>107.69729888531312</v>
      </c>
      <c r="J953" s="306">
        <f t="shared" ca="1" si="420"/>
        <v>386.39683720709877</v>
      </c>
      <c r="K953" s="307">
        <f t="shared" ca="1" si="421"/>
        <v>-14.345926686071744</v>
      </c>
      <c r="L953" s="304">
        <f t="shared" ca="1" si="406"/>
        <v>386.66305928564128</v>
      </c>
      <c r="M953" s="306">
        <f t="shared" ca="1" si="422"/>
        <v>-1.5266051690989517</v>
      </c>
      <c r="N953" s="304">
        <f t="shared" ca="1" si="423"/>
        <v>-87.46803317222529</v>
      </c>
      <c r="P953" s="310">
        <f t="shared" ca="1" si="424"/>
        <v>23</v>
      </c>
      <c r="Q953" s="304">
        <f t="shared" ca="1" si="425"/>
        <v>0</v>
      </c>
      <c r="R953" s="306">
        <f t="shared" ca="1" si="426"/>
        <v>0</v>
      </c>
      <c r="S953" s="307">
        <f t="shared" ca="1" si="427"/>
        <v>5.083000000000002</v>
      </c>
      <c r="T953" s="304">
        <f t="shared" ca="1" si="407"/>
        <v>49.86423000000002</v>
      </c>
      <c r="U953" s="311">
        <f t="shared" ca="1" si="408"/>
        <v>0</v>
      </c>
      <c r="V953" s="306">
        <f t="shared" ca="1" si="409"/>
        <v>1.2267586374832637</v>
      </c>
      <c r="W953" s="304">
        <f t="shared" ca="1" si="410"/>
        <v>43.68900813289811</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1.205328508886522</v>
      </c>
      <c r="AH953" s="304">
        <f t="shared" ca="1" si="434"/>
        <v>-8.5950941049088758</v>
      </c>
    </row>
    <row r="954" spans="1:34" x14ac:dyDescent="0.2">
      <c r="A954" s="347">
        <f t="shared" ca="1" si="412"/>
        <v>1E-4</v>
      </c>
      <c r="B954" s="304">
        <f t="shared" ca="1" si="413"/>
        <v>34.356300000002065</v>
      </c>
      <c r="D954" s="306">
        <f t="shared" ca="1" si="414"/>
        <v>-0.3797048047429234</v>
      </c>
      <c r="E954" s="307">
        <f t="shared" ca="1" si="415"/>
        <v>-1.2232685714996574</v>
      </c>
      <c r="F954" s="304">
        <f t="shared" ca="1" si="416"/>
        <v>1.2808441500681003</v>
      </c>
      <c r="G954" s="306">
        <f t="shared" ca="1" si="417"/>
        <v>4.7576814696988352</v>
      </c>
      <c r="H954" s="307">
        <f t="shared" ca="1" si="418"/>
        <v>-107.59227953601905</v>
      </c>
      <c r="I954" s="304">
        <f t="shared" ca="1" si="419"/>
        <v>107.69741941534151</v>
      </c>
      <c r="J954" s="306">
        <f t="shared" ca="1" si="420"/>
        <v>386.39683720709877</v>
      </c>
      <c r="K954" s="307">
        <f t="shared" ca="1" si="421"/>
        <v>-14.356685907909004</v>
      </c>
      <c r="L954" s="304">
        <f t="shared" ca="1" si="406"/>
        <v>386.66345862249193</v>
      </c>
      <c r="M954" s="306">
        <f t="shared" ca="1" si="422"/>
        <v>-1.5266055714987252</v>
      </c>
      <c r="N954" s="304">
        <f t="shared" ca="1" si="423"/>
        <v>-87.468056228033987</v>
      </c>
      <c r="P954" s="310">
        <f t="shared" ca="1" si="424"/>
        <v>23</v>
      </c>
      <c r="Q954" s="304">
        <f t="shared" ca="1" si="425"/>
        <v>0</v>
      </c>
      <c r="R954" s="306">
        <f t="shared" ca="1" si="426"/>
        <v>0</v>
      </c>
      <c r="S954" s="307">
        <f t="shared" ca="1" si="427"/>
        <v>5.083000000000002</v>
      </c>
      <c r="T954" s="304">
        <f t="shared" ca="1" si="407"/>
        <v>49.86423000000002</v>
      </c>
      <c r="U954" s="311">
        <f t="shared" ca="1" si="408"/>
        <v>0</v>
      </c>
      <c r="V954" s="306">
        <f t="shared" ca="1" si="409"/>
        <v>1.2267599573814858</v>
      </c>
      <c r="W954" s="304">
        <f t="shared" ca="1" si="410"/>
        <v>43.689152928671319</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1.2053001966279133</v>
      </c>
      <c r="AH954" s="304">
        <f t="shared" ca="1" si="434"/>
        <v>-8.5951225915597274</v>
      </c>
    </row>
    <row r="955" spans="1:34" x14ac:dyDescent="0.2">
      <c r="A955" s="347">
        <f t="shared" ca="1" si="412"/>
        <v>1E-4</v>
      </c>
      <c r="B955" s="304">
        <f t="shared" ca="1" si="413"/>
        <v>34.356400000002068</v>
      </c>
      <c r="D955" s="306">
        <f t="shared" ca="1" si="414"/>
        <v>-0.37970260786477139</v>
      </c>
      <c r="E955" s="307">
        <f t="shared" ca="1" si="415"/>
        <v>-1.2232399602346753</v>
      </c>
      <c r="F955" s="304">
        <f t="shared" ca="1" si="416"/>
        <v>1.2808161736698356</v>
      </c>
      <c r="G955" s="306">
        <f t="shared" ca="1" si="417"/>
        <v>4.757643499438049</v>
      </c>
      <c r="H955" s="307">
        <f t="shared" ca="1" si="418"/>
        <v>-107.59240186001507</v>
      </c>
      <c r="I955" s="304">
        <f t="shared" ca="1" si="419"/>
        <v>107.69753994253871</v>
      </c>
      <c r="J955" s="306">
        <f t="shared" ca="1" si="420"/>
        <v>386.39683720709877</v>
      </c>
      <c r="K955" s="307">
        <f t="shared" ca="1" si="421"/>
        <v>-14.367445141978806</v>
      </c>
      <c r="L955" s="304">
        <f t="shared" ca="1" si="406"/>
        <v>386.66385825876841</v>
      </c>
      <c r="M955" s="306">
        <f t="shared" ca="1" si="422"/>
        <v>-1.5266059738943865</v>
      </c>
      <c r="N955" s="304">
        <f t="shared" ca="1" si="423"/>
        <v>-87.468079283607068</v>
      </c>
      <c r="P955" s="310">
        <f t="shared" ca="1" si="424"/>
        <v>23</v>
      </c>
      <c r="Q955" s="304">
        <f t="shared" ca="1" si="425"/>
        <v>0</v>
      </c>
      <c r="R955" s="306">
        <f t="shared" ca="1" si="426"/>
        <v>0</v>
      </c>
      <c r="S955" s="307">
        <f t="shared" ca="1" si="427"/>
        <v>5.083000000000002</v>
      </c>
      <c r="T955" s="304">
        <f t="shared" ca="1" si="407"/>
        <v>49.86423000000002</v>
      </c>
      <c r="U955" s="311">
        <f t="shared" ca="1" si="408"/>
        <v>0</v>
      </c>
      <c r="V955" s="306">
        <f t="shared" ca="1" si="409"/>
        <v>1.2267612772826293</v>
      </c>
      <c r="W955" s="304">
        <f t="shared" ca="1" si="410"/>
        <v>43.689297722571396</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1.2052718847344348</v>
      </c>
      <c r="AH955" s="304">
        <f t="shared" ca="1" si="434"/>
        <v>-8.5951510778420825</v>
      </c>
    </row>
    <row r="956" spans="1:34" x14ac:dyDescent="0.2">
      <c r="A956" s="347">
        <f t="shared" ca="1" si="412"/>
        <v>1E-4</v>
      </c>
      <c r="B956" s="304">
        <f t="shared" ca="1" si="413"/>
        <v>34.356500000002072</v>
      </c>
      <c r="D956" s="306">
        <f t="shared" ca="1" si="414"/>
        <v>-0.37970041098268653</v>
      </c>
      <c r="E956" s="307">
        <f t="shared" ca="1" si="415"/>
        <v>-1.2232113493397829</v>
      </c>
      <c r="F956" s="304">
        <f t="shared" ca="1" si="416"/>
        <v>1.2807881976556754</v>
      </c>
      <c r="G956" s="306">
        <f t="shared" ca="1" si="417"/>
        <v>4.757605529396951</v>
      </c>
      <c r="H956" s="307">
        <f t="shared" ca="1" si="418"/>
        <v>-107.59252418115001</v>
      </c>
      <c r="I956" s="304">
        <f t="shared" ca="1" si="419"/>
        <v>107.69766046690475</v>
      </c>
      <c r="J956" s="306">
        <f t="shared" ca="1" si="420"/>
        <v>386.39683720709877</v>
      </c>
      <c r="K956" s="307">
        <f t="shared" ca="1" si="421"/>
        <v>-14.378204388280864</v>
      </c>
      <c r="L956" s="304">
        <f t="shared" ca="1" si="406"/>
        <v>386.66425819447073</v>
      </c>
      <c r="M956" s="306">
        <f t="shared" ca="1" si="422"/>
        <v>-1.5266063762859359</v>
      </c>
      <c r="N956" s="304">
        <f t="shared" ca="1" si="423"/>
        <v>-87.468102338944561</v>
      </c>
      <c r="P956" s="310">
        <f t="shared" ca="1" si="424"/>
        <v>23</v>
      </c>
      <c r="Q956" s="304">
        <f t="shared" ca="1" si="425"/>
        <v>0</v>
      </c>
      <c r="R956" s="306">
        <f t="shared" ca="1" si="426"/>
        <v>0</v>
      </c>
      <c r="S956" s="307">
        <f t="shared" ca="1" si="427"/>
        <v>5.083000000000002</v>
      </c>
      <c r="T956" s="304">
        <f t="shared" ca="1" si="407"/>
        <v>49.86423000000002</v>
      </c>
      <c r="U956" s="311">
        <f t="shared" ca="1" si="408"/>
        <v>0</v>
      </c>
      <c r="V956" s="306">
        <f t="shared" ca="1" si="409"/>
        <v>1.2267625971866949</v>
      </c>
      <c r="W956" s="304">
        <f t="shared" ca="1" si="410"/>
        <v>43.68944251459839</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1.2052435732060953</v>
      </c>
      <c r="AH956" s="304">
        <f t="shared" ca="1" si="434"/>
        <v>-8.5951795637559272</v>
      </c>
    </row>
    <row r="957" spans="1:34" x14ac:dyDescent="0.2">
      <c r="A957" s="347">
        <f t="shared" ca="1" si="412"/>
        <v>1E-4</v>
      </c>
      <c r="B957" s="304">
        <f t="shared" ca="1" si="413"/>
        <v>34.356600000002075</v>
      </c>
      <c r="D957" s="306">
        <f t="shared" ca="1" si="414"/>
        <v>-0.3796982140966661</v>
      </c>
      <c r="E957" s="307">
        <f t="shared" ca="1" si="415"/>
        <v>-1.2231827388149679</v>
      </c>
      <c r="F957" s="304">
        <f t="shared" ca="1" si="416"/>
        <v>1.2807602220256076</v>
      </c>
      <c r="G957" s="306">
        <f t="shared" ca="1" si="417"/>
        <v>4.7575675595755413</v>
      </c>
      <c r="H957" s="307">
        <f t="shared" ca="1" si="418"/>
        <v>-107.59264649942389</v>
      </c>
      <c r="I957" s="304">
        <f t="shared" ca="1" si="419"/>
        <v>107.69778098843967</v>
      </c>
      <c r="J957" s="306">
        <f t="shared" ca="1" si="420"/>
        <v>386.39683720709877</v>
      </c>
      <c r="K957" s="307">
        <f t="shared" ca="1" si="421"/>
        <v>-14.388963646814892</v>
      </c>
      <c r="L957" s="304">
        <f t="shared" ca="1" si="406"/>
        <v>386.66465842959906</v>
      </c>
      <c r="M957" s="306">
        <f t="shared" ca="1" si="422"/>
        <v>-1.526606778673373</v>
      </c>
      <c r="N957" s="304">
        <f t="shared" ca="1" si="423"/>
        <v>-87.468125394046453</v>
      </c>
      <c r="P957" s="310">
        <f t="shared" ca="1" si="424"/>
        <v>23</v>
      </c>
      <c r="Q957" s="304">
        <f t="shared" ca="1" si="425"/>
        <v>0</v>
      </c>
      <c r="R957" s="306">
        <f t="shared" ca="1" si="426"/>
        <v>0</v>
      </c>
      <c r="S957" s="307">
        <f t="shared" ca="1" si="427"/>
        <v>5.083000000000002</v>
      </c>
      <c r="T957" s="304">
        <f t="shared" ca="1" si="407"/>
        <v>49.86423000000002</v>
      </c>
      <c r="U957" s="311">
        <f t="shared" ca="1" si="408"/>
        <v>0</v>
      </c>
      <c r="V957" s="306">
        <f t="shared" ca="1" si="409"/>
        <v>1.2267639170936819</v>
      </c>
      <c r="W957" s="304">
        <f t="shared" ca="1" si="410"/>
        <v>43.68958730475228</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1.205215262042886</v>
      </c>
      <c r="AH957" s="304">
        <f t="shared" ca="1" si="434"/>
        <v>-8.5952080493012737</v>
      </c>
    </row>
    <row r="958" spans="1:34" x14ac:dyDescent="0.2">
      <c r="A958" s="347">
        <f t="shared" ca="1" si="412"/>
        <v>1E-4</v>
      </c>
      <c r="B958" s="304">
        <f t="shared" ca="1" si="413"/>
        <v>34.356700000002078</v>
      </c>
      <c r="D958" s="306">
        <f t="shared" ca="1" si="414"/>
        <v>-0.37969601720671453</v>
      </c>
      <c r="E958" s="307">
        <f t="shared" ca="1" si="415"/>
        <v>-1.2231541286602372</v>
      </c>
      <c r="F958" s="304">
        <f t="shared" ca="1" si="416"/>
        <v>1.2807322467796405</v>
      </c>
      <c r="G958" s="306">
        <f t="shared" ca="1" si="417"/>
        <v>4.7575295899738208</v>
      </c>
      <c r="H958" s="307">
        <f t="shared" ca="1" si="418"/>
        <v>-107.59276881483676</v>
      </c>
      <c r="I958" s="304">
        <f t="shared" ca="1" si="419"/>
        <v>107.69790150714351</v>
      </c>
      <c r="J958" s="306">
        <f t="shared" ca="1" si="420"/>
        <v>386.39683720709877</v>
      </c>
      <c r="K958" s="307">
        <f t="shared" ca="1" si="421"/>
        <v>-14.399722917580604</v>
      </c>
      <c r="L958" s="304">
        <f t="shared" ca="1" si="406"/>
        <v>386.6650589641535</v>
      </c>
      <c r="M958" s="306">
        <f t="shared" ca="1" si="422"/>
        <v>-1.5266071810566981</v>
      </c>
      <c r="N958" s="304">
        <f t="shared" ca="1" si="423"/>
        <v>-87.468148448912714</v>
      </c>
      <c r="P958" s="310">
        <f t="shared" ca="1" si="424"/>
        <v>23</v>
      </c>
      <c r="Q958" s="304">
        <f t="shared" ca="1" si="425"/>
        <v>0</v>
      </c>
      <c r="R958" s="306">
        <f t="shared" ca="1" si="426"/>
        <v>0</v>
      </c>
      <c r="S958" s="307">
        <f t="shared" ca="1" si="427"/>
        <v>5.083000000000002</v>
      </c>
      <c r="T958" s="304">
        <f t="shared" ca="1" si="407"/>
        <v>49.86423000000002</v>
      </c>
      <c r="U958" s="311">
        <f t="shared" ca="1" si="408"/>
        <v>0</v>
      </c>
      <c r="V958" s="306">
        <f t="shared" ca="1" si="409"/>
        <v>1.2267652370035904</v>
      </c>
      <c r="W958" s="304">
        <f t="shared" ca="1" si="410"/>
        <v>43.689732093033093</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1.2051869512448103</v>
      </c>
      <c r="AH958" s="304">
        <f t="shared" ca="1" si="434"/>
        <v>-8.5952365344781168</v>
      </c>
    </row>
    <row r="959" spans="1:34" x14ac:dyDescent="0.2">
      <c r="A959" s="347">
        <f t="shared" ca="1" si="412"/>
        <v>1E-4</v>
      </c>
      <c r="B959" s="304">
        <f t="shared" ca="1" si="413"/>
        <v>34.356800000002082</v>
      </c>
      <c r="D959" s="306">
        <f t="shared" ca="1" si="414"/>
        <v>-0.379693820312831</v>
      </c>
      <c r="E959" s="307">
        <f t="shared" ca="1" si="415"/>
        <v>-1.2231255188755839</v>
      </c>
      <c r="F959" s="304">
        <f t="shared" ca="1" si="416"/>
        <v>1.2807042719177675</v>
      </c>
      <c r="G959" s="306">
        <f t="shared" ca="1" si="417"/>
        <v>4.7574916205917894</v>
      </c>
      <c r="H959" s="307">
        <f t="shared" ca="1" si="418"/>
        <v>-107.59289112738864</v>
      </c>
      <c r="I959" s="304">
        <f t="shared" ca="1" si="419"/>
        <v>107.69802202301631</v>
      </c>
      <c r="J959" s="306">
        <f t="shared" ca="1" si="420"/>
        <v>386.39683720709877</v>
      </c>
      <c r="K959" s="307">
        <f t="shared" ca="1" si="421"/>
        <v>-14.410482200577716</v>
      </c>
      <c r="L959" s="304">
        <f t="shared" ca="1" si="406"/>
        <v>386.66545979813395</v>
      </c>
      <c r="M959" s="306">
        <f t="shared" ca="1" si="422"/>
        <v>-1.5266075834359114</v>
      </c>
      <c r="N959" s="304">
        <f t="shared" ca="1" si="423"/>
        <v>-87.468171503543402</v>
      </c>
      <c r="P959" s="310">
        <f t="shared" ca="1" si="424"/>
        <v>23</v>
      </c>
      <c r="Q959" s="304">
        <f t="shared" ca="1" si="425"/>
        <v>0</v>
      </c>
      <c r="R959" s="306">
        <f t="shared" ca="1" si="426"/>
        <v>0</v>
      </c>
      <c r="S959" s="307">
        <f t="shared" ca="1" si="427"/>
        <v>5.083000000000002</v>
      </c>
      <c r="T959" s="304">
        <f t="shared" ca="1" si="407"/>
        <v>49.86423000000002</v>
      </c>
      <c r="U959" s="311">
        <f t="shared" ca="1" si="408"/>
        <v>0</v>
      </c>
      <c r="V959" s="306">
        <f t="shared" ca="1" si="409"/>
        <v>1.226766556916421</v>
      </c>
      <c r="W959" s="304">
        <f t="shared" ca="1" si="410"/>
        <v>43.68987687944086</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1.2051586408118684</v>
      </c>
      <c r="AH959" s="304">
        <f t="shared" ca="1" si="434"/>
        <v>-8.5952650192864599</v>
      </c>
    </row>
    <row r="960" spans="1:34" x14ac:dyDescent="0.2">
      <c r="A960" s="347">
        <f t="shared" ca="1" si="412"/>
        <v>1E-4</v>
      </c>
      <c r="B960" s="304">
        <f t="shared" ca="1" si="413"/>
        <v>34.356900000002085</v>
      </c>
      <c r="D960" s="306">
        <f t="shared" ca="1" si="414"/>
        <v>-0.37969162341501467</v>
      </c>
      <c r="E960" s="307">
        <f t="shared" ca="1" si="415"/>
        <v>-1.2230969094610007</v>
      </c>
      <c r="F960" s="304">
        <f t="shared" ca="1" si="416"/>
        <v>1.2806762974399817</v>
      </c>
      <c r="G960" s="306">
        <f t="shared" ca="1" si="417"/>
        <v>4.7574536514294481</v>
      </c>
      <c r="H960" s="307">
        <f t="shared" ca="1" si="418"/>
        <v>-107.59301343707959</v>
      </c>
      <c r="I960" s="304">
        <f t="shared" ca="1" si="419"/>
        <v>107.69814253605811</v>
      </c>
      <c r="J960" s="306">
        <f t="shared" ca="1" si="420"/>
        <v>386.39683720709877</v>
      </c>
      <c r="K960" s="307">
        <f t="shared" ca="1" si="421"/>
        <v>-14.421241495805941</v>
      </c>
      <c r="L960" s="304">
        <f t="shared" ca="1" si="406"/>
        <v>386.66586093154064</v>
      </c>
      <c r="M960" s="306">
        <f t="shared" ca="1" si="422"/>
        <v>-1.5266079858110129</v>
      </c>
      <c r="N960" s="304">
        <f t="shared" ca="1" si="423"/>
        <v>-87.468194557938503</v>
      </c>
      <c r="P960" s="310">
        <f t="shared" ca="1" si="424"/>
        <v>23</v>
      </c>
      <c r="Q960" s="304">
        <f t="shared" ca="1" si="425"/>
        <v>0</v>
      </c>
      <c r="R960" s="306">
        <f t="shared" ca="1" si="426"/>
        <v>0</v>
      </c>
      <c r="S960" s="307">
        <f t="shared" ca="1" si="427"/>
        <v>5.083000000000002</v>
      </c>
      <c r="T960" s="304">
        <f t="shared" ca="1" si="407"/>
        <v>49.86423000000002</v>
      </c>
      <c r="U960" s="311">
        <f t="shared" ca="1" si="408"/>
        <v>0</v>
      </c>
      <c r="V960" s="306">
        <f t="shared" ca="1" si="409"/>
        <v>1.2267678768321728</v>
      </c>
      <c r="W960" s="304">
        <f t="shared" ca="1" si="410"/>
        <v>43.690021663975593</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1.205130330744046</v>
      </c>
      <c r="AH960" s="304">
        <f t="shared" ca="1" si="434"/>
        <v>-8.5952935037263121</v>
      </c>
    </row>
    <row r="961" spans="1:34" x14ac:dyDescent="0.2">
      <c r="A961" s="347">
        <f t="shared" ca="1" si="412"/>
        <v>1E-4</v>
      </c>
      <c r="B961" s="304">
        <f t="shared" ca="1" si="413"/>
        <v>34.357000000002088</v>
      </c>
      <c r="D961" s="306">
        <f t="shared" ca="1" si="414"/>
        <v>-0.37968942651326637</v>
      </c>
      <c r="E961" s="307">
        <f t="shared" ca="1" si="415"/>
        <v>-1.2230683004164895</v>
      </c>
      <c r="F961" s="304">
        <f t="shared" ca="1" si="416"/>
        <v>1.280648323346286</v>
      </c>
      <c r="G961" s="306">
        <f t="shared" ca="1" si="417"/>
        <v>4.7574156824867968</v>
      </c>
      <c r="H961" s="307">
        <f t="shared" ca="1" si="418"/>
        <v>-107.59313574390963</v>
      </c>
      <c r="I961" s="304">
        <f t="shared" ca="1" si="419"/>
        <v>107.69826304626892</v>
      </c>
      <c r="J961" s="306">
        <f t="shared" ca="1" si="420"/>
        <v>386.39683720709877</v>
      </c>
      <c r="K961" s="307">
        <f t="shared" ca="1" si="421"/>
        <v>-14.432000803264989</v>
      </c>
      <c r="L961" s="304">
        <f t="shared" ca="1" si="406"/>
        <v>386.66626236437361</v>
      </c>
      <c r="M961" s="306">
        <f t="shared" ca="1" si="422"/>
        <v>-1.5266083881820025</v>
      </c>
      <c r="N961" s="304">
        <f t="shared" ca="1" si="423"/>
        <v>-87.468217612098002</v>
      </c>
      <c r="P961" s="310">
        <f t="shared" ca="1" si="424"/>
        <v>23</v>
      </c>
      <c r="Q961" s="304">
        <f t="shared" ca="1" si="425"/>
        <v>0</v>
      </c>
      <c r="R961" s="306">
        <f t="shared" ca="1" si="426"/>
        <v>0</v>
      </c>
      <c r="S961" s="307">
        <f t="shared" ca="1" si="427"/>
        <v>5.083000000000002</v>
      </c>
      <c r="T961" s="304">
        <f t="shared" ca="1" si="407"/>
        <v>49.86423000000002</v>
      </c>
      <c r="U961" s="311">
        <f t="shared" ca="1" si="408"/>
        <v>0</v>
      </c>
      <c r="V961" s="306">
        <f t="shared" ca="1" si="409"/>
        <v>1.2267691967508467</v>
      </c>
      <c r="W961" s="304">
        <f t="shared" ca="1" si="410"/>
        <v>43.690166446637285</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1.2051020210413466</v>
      </c>
      <c r="AH961" s="304">
        <f t="shared" ca="1" si="434"/>
        <v>-8.5953219877976732</v>
      </c>
    </row>
    <row r="962" spans="1:34" x14ac:dyDescent="0.2">
      <c r="A962" s="347">
        <f t="shared" ca="1" si="412"/>
        <v>1E-4</v>
      </c>
      <c r="B962" s="304">
        <f t="shared" ca="1" si="413"/>
        <v>34.357100000002092</v>
      </c>
      <c r="D962" s="306">
        <f t="shared" ca="1" si="414"/>
        <v>-0.37968722960758705</v>
      </c>
      <c r="E962" s="307">
        <f t="shared" ca="1" si="415"/>
        <v>-1.223039691742045</v>
      </c>
      <c r="F962" s="304">
        <f t="shared" ca="1" si="416"/>
        <v>1.2806203496366755</v>
      </c>
      <c r="G962" s="306">
        <f t="shared" ca="1" si="417"/>
        <v>4.7573777137638364</v>
      </c>
      <c r="H962" s="307">
        <f t="shared" ca="1" si="418"/>
        <v>-107.59325804787881</v>
      </c>
      <c r="I962" s="304">
        <f t="shared" ca="1" si="419"/>
        <v>107.69838355364882</v>
      </c>
      <c r="J962" s="306">
        <f t="shared" ca="1" si="420"/>
        <v>386.39683720709877</v>
      </c>
      <c r="K962" s="307">
        <f t="shared" ca="1" si="421"/>
        <v>-14.442760122954578</v>
      </c>
      <c r="L962" s="304">
        <f t="shared" ca="1" si="406"/>
        <v>386.66666409663293</v>
      </c>
      <c r="M962" s="306">
        <f t="shared" ca="1" si="422"/>
        <v>-1.5266087905488803</v>
      </c>
      <c r="N962" s="304">
        <f t="shared" ca="1" si="423"/>
        <v>-87.468240666021927</v>
      </c>
      <c r="P962" s="310">
        <f t="shared" ca="1" si="424"/>
        <v>23</v>
      </c>
      <c r="Q962" s="304">
        <f t="shared" ca="1" si="425"/>
        <v>0</v>
      </c>
      <c r="R962" s="306">
        <f t="shared" ca="1" si="426"/>
        <v>0</v>
      </c>
      <c r="S962" s="307">
        <f t="shared" ca="1" si="427"/>
        <v>5.083000000000002</v>
      </c>
      <c r="T962" s="304">
        <f t="shared" ca="1" si="407"/>
        <v>49.86423000000002</v>
      </c>
      <c r="U962" s="311">
        <f t="shared" ca="1" si="408"/>
        <v>0</v>
      </c>
      <c r="V962" s="306">
        <f t="shared" ca="1" si="409"/>
        <v>1.2267705166724416</v>
      </c>
      <c r="W962" s="304">
        <f t="shared" ca="1" si="410"/>
        <v>43.69031122742598</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1.2050737117037684</v>
      </c>
      <c r="AH962" s="304">
        <f t="shared" ca="1" si="434"/>
        <v>-8.5953504715005451</v>
      </c>
    </row>
    <row r="963" spans="1:34" x14ac:dyDescent="0.2">
      <c r="A963" s="347">
        <f t="shared" ca="1" si="412"/>
        <v>1E-4</v>
      </c>
      <c r="B963" s="304">
        <f t="shared" ca="1" si="413"/>
        <v>34.357200000002095</v>
      </c>
      <c r="D963" s="306">
        <f t="shared" ca="1" si="414"/>
        <v>-0.3796850326979776</v>
      </c>
      <c r="E963" s="307">
        <f t="shared" ca="1" si="415"/>
        <v>-1.2230110834376635</v>
      </c>
      <c r="F963" s="304">
        <f t="shared" ca="1" si="416"/>
        <v>1.2805923763111475</v>
      </c>
      <c r="G963" s="306">
        <f t="shared" ca="1" si="417"/>
        <v>4.757339745260567</v>
      </c>
      <c r="H963" s="307">
        <f t="shared" ca="1" si="418"/>
        <v>-107.59338034898715</v>
      </c>
      <c r="I963" s="304">
        <f t="shared" ca="1" si="419"/>
        <v>107.69850405819781</v>
      </c>
      <c r="J963" s="306">
        <f t="shared" ca="1" si="420"/>
        <v>386.39683720709877</v>
      </c>
      <c r="K963" s="307">
        <f t="shared" ca="1" si="421"/>
        <v>-14.453519454874421</v>
      </c>
      <c r="L963" s="304">
        <f t="shared" ca="1" si="406"/>
        <v>386.66706612831871</v>
      </c>
      <c r="M963" s="306">
        <f t="shared" ca="1" si="422"/>
        <v>-1.5266091929116465</v>
      </c>
      <c r="N963" s="304">
        <f t="shared" ca="1" si="423"/>
        <v>-87.468263719710251</v>
      </c>
      <c r="P963" s="310">
        <f t="shared" ca="1" si="424"/>
        <v>23</v>
      </c>
      <c r="Q963" s="304">
        <f t="shared" ca="1" si="425"/>
        <v>0</v>
      </c>
      <c r="R963" s="306">
        <f t="shared" ca="1" si="426"/>
        <v>0</v>
      </c>
      <c r="S963" s="307">
        <f t="shared" ca="1" si="427"/>
        <v>5.083000000000002</v>
      </c>
      <c r="T963" s="304">
        <f t="shared" ca="1" si="407"/>
        <v>49.86423000000002</v>
      </c>
      <c r="U963" s="311">
        <f t="shared" ca="1" si="408"/>
        <v>0</v>
      </c>
      <c r="V963" s="306">
        <f t="shared" ca="1" si="409"/>
        <v>1.2267718365969584</v>
      </c>
      <c r="W963" s="304">
        <f t="shared" ca="1" si="410"/>
        <v>43.690456006341677</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1.2050454027313062</v>
      </c>
      <c r="AH963" s="304">
        <f t="shared" ca="1" si="434"/>
        <v>-8.5953789548349331</v>
      </c>
    </row>
    <row r="964" spans="1:34" x14ac:dyDescent="0.2">
      <c r="A964" s="347">
        <f t="shared" ca="1" si="412"/>
        <v>1E-4</v>
      </c>
      <c r="B964" s="304">
        <f t="shared" ca="1" si="413"/>
        <v>34.357300000002098</v>
      </c>
      <c r="D964" s="306">
        <f t="shared" ca="1" si="414"/>
        <v>-0.37968283578443707</v>
      </c>
      <c r="E964" s="307">
        <f t="shared" ca="1" si="415"/>
        <v>-1.2229824755033452</v>
      </c>
      <c r="F964" s="304">
        <f t="shared" ca="1" si="416"/>
        <v>1.2805644033697023</v>
      </c>
      <c r="G964" s="306">
        <f t="shared" ca="1" si="417"/>
        <v>4.7573017769769885</v>
      </c>
      <c r="H964" s="307">
        <f t="shared" ca="1" si="418"/>
        <v>-107.5935026472347</v>
      </c>
      <c r="I964" s="304">
        <f t="shared" ca="1" si="419"/>
        <v>107.69862455991594</v>
      </c>
      <c r="J964" s="306">
        <f t="shared" ca="1" si="420"/>
        <v>386.39683720709877</v>
      </c>
      <c r="K964" s="307">
        <f t="shared" ca="1" si="421"/>
        <v>-14.464278799024232</v>
      </c>
      <c r="L964" s="304">
        <f t="shared" ref="L964:L1004" ca="1" si="435">SQRT(pos_x^2+pos_z^2)</f>
        <v>386.66746845943101</v>
      </c>
      <c r="M964" s="306">
        <f t="shared" ca="1" si="422"/>
        <v>-1.5266095952703012</v>
      </c>
      <c r="N964" s="304">
        <f t="shared" ca="1" si="423"/>
        <v>-87.468286773163015</v>
      </c>
      <c r="P964" s="310">
        <f t="shared" ca="1" si="424"/>
        <v>23</v>
      </c>
      <c r="Q964" s="304">
        <f t="shared" ca="1" si="425"/>
        <v>0</v>
      </c>
      <c r="R964" s="306">
        <f t="shared" ca="1" si="426"/>
        <v>0</v>
      </c>
      <c r="S964" s="307">
        <f t="shared" ca="1" si="427"/>
        <v>5.083000000000002</v>
      </c>
      <c r="T964" s="304">
        <f t="shared" ref="T964:T1004" ca="1" si="436">m*g</f>
        <v>49.86423000000002</v>
      </c>
      <c r="U964" s="311">
        <f t="shared" ref="U964:U1004" ca="1" si="437">IF(pos_xz&lt;L_rampe,Poids*COS(Beta),0)</f>
        <v>0</v>
      </c>
      <c r="V964" s="306">
        <f t="shared" ref="V964:V1004" ca="1" si="438">Rho_moyen*(20000-Alt_rampe-pos_z)/(20000+Alt_rampe+pos_z)</f>
        <v>1.2267731565243967</v>
      </c>
      <c r="W964" s="304">
        <f t="shared" ref="W964:W1003" ca="1" si="439">1/2*Rho*Sref*Cx*vit_xz^2</f>
        <v>43.69060078338439</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1.2050170941239564</v>
      </c>
      <c r="AH964" s="304">
        <f t="shared" ca="1" si="434"/>
        <v>-8.5954074378008389</v>
      </c>
    </row>
    <row r="965" spans="1:34" x14ac:dyDescent="0.2">
      <c r="A965" s="347">
        <f t="shared" ref="A965:A1004" ca="1" si="441">IF(B964+0.01&lt;=T_ini+ROUNDUP(Temps_fin_propu,0), 0.01, IF(K964&gt;0, 0.1, 0.0001))</f>
        <v>1E-4</v>
      </c>
      <c r="B965" s="304">
        <f t="shared" ref="B965:B1004" ca="1" si="442">B964+pas</f>
        <v>34.357400000002102</v>
      </c>
      <c r="D965" s="306">
        <f t="shared" ref="D965:D1004" ca="1" si="443">IF(AND(L964&lt;L_rampe,Poussee&lt;Poids*SIN(M964)),0,(-W964+Poussee)/m*COS(M964)-U964/m*SIN(M964))</f>
        <v>-0.37968063886696629</v>
      </c>
      <c r="E965" s="307">
        <f t="shared" ref="E965:E1004" ca="1" si="444">IF(AND(L964&lt;L_rampe,Poussee&lt;Poids*SIN(M964)),0,(-W964+Poussee)/m*SIN(M964)+U964/m*COS(M964)-Poids/m)</f>
        <v>-1.2229538679390863</v>
      </c>
      <c r="F965" s="304">
        <f t="shared" ref="F965:F1004" ca="1" si="445">SQRT(acc_x^2+acc_z^2)</f>
        <v>1.2805364308123373</v>
      </c>
      <c r="G965" s="306">
        <f t="shared" ref="G965:G1004" ca="1" si="446">G964+acc_x*pas</f>
        <v>4.7572638089131019</v>
      </c>
      <c r="H965" s="307">
        <f t="shared" ref="H965:H1004" ca="1" si="447">H964+acc_z*pas</f>
        <v>-107.59362494262149</v>
      </c>
      <c r="I965" s="304">
        <f t="shared" ref="I965:I1004" ca="1" si="448">SQRT(vit_x^2+vit_z^2)</f>
        <v>107.69874505880324</v>
      </c>
      <c r="J965" s="306">
        <f t="shared" ref="J965:J1004" ca="1" si="449">J964+0.5*(vit_x+G964)*pas*(K964&gt;=0)</f>
        <v>386.39683720709877</v>
      </c>
      <c r="K965" s="307">
        <f t="shared" ref="K965:K1004" ca="1" si="450">K964+0.5*(vit_z+H964)*pas</f>
        <v>-14.475038155403725</v>
      </c>
      <c r="L965" s="304">
        <f t="shared" ca="1" si="435"/>
        <v>386.66787108996988</v>
      </c>
      <c r="M965" s="306">
        <f t="shared" ref="M965:M1004" ca="1" si="451">IF(AND(L964&gt;L_rampe,G965&gt;0),ATAN2(G965,H965),$M$4)</f>
        <v>-1.526609997624844</v>
      </c>
      <c r="N965" s="304">
        <f t="shared" ref="N965:N1004" ca="1" si="452">DEGREES(Beta)</f>
        <v>-87.468309826380192</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5.083000000000002</v>
      </c>
      <c r="T965" s="304">
        <f t="shared" ca="1" si="436"/>
        <v>49.86423000000002</v>
      </c>
      <c r="U965" s="311">
        <f t="shared" ca="1" si="437"/>
        <v>0</v>
      </c>
      <c r="V965" s="306">
        <f t="shared" ca="1" si="438"/>
        <v>1.2267744764547566</v>
      </c>
      <c r="W965" s="304">
        <f t="shared" ca="1" si="439"/>
        <v>43.690745558554127</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1.2049887858817208</v>
      </c>
      <c r="AH965" s="304">
        <f t="shared" ref="AH965:AH1004" ca="1" si="463">IF(AND(L964&lt;L_rampe,Poussee&lt;Poids*SIN(M964)), g*SIN(M964), (-W964+Poussee)/m)</f>
        <v>-8.5954359203982627</v>
      </c>
    </row>
    <row r="966" spans="1:34" x14ac:dyDescent="0.2">
      <c r="A966" s="347">
        <f t="shared" ca="1" si="441"/>
        <v>1E-4</v>
      </c>
      <c r="B966" s="304">
        <f t="shared" ca="1" si="442"/>
        <v>34.357500000002105</v>
      </c>
      <c r="D966" s="306">
        <f t="shared" ca="1" si="443"/>
        <v>-0.3796784419455681</v>
      </c>
      <c r="E966" s="307">
        <f t="shared" ca="1" si="444"/>
        <v>-1.2229252607448853</v>
      </c>
      <c r="F966" s="304">
        <f t="shared" ca="1" si="445"/>
        <v>1.2805084586390516</v>
      </c>
      <c r="G966" s="306">
        <f t="shared" ca="1" si="446"/>
        <v>4.757225841068907</v>
      </c>
      <c r="H966" s="307">
        <f t="shared" ca="1" si="447"/>
        <v>-107.59374723514756</v>
      </c>
      <c r="I966" s="304">
        <f t="shared" ca="1" si="448"/>
        <v>107.69886555485975</v>
      </c>
      <c r="J966" s="306">
        <f t="shared" ca="1" si="449"/>
        <v>386.39683720709877</v>
      </c>
      <c r="K966" s="307">
        <f t="shared" ca="1" si="450"/>
        <v>-14.485797524012613</v>
      </c>
      <c r="L966" s="304">
        <f t="shared" ca="1" si="435"/>
        <v>386.66827401993544</v>
      </c>
      <c r="M966" s="306">
        <f t="shared" ca="1" si="451"/>
        <v>-1.5266103999752754</v>
      </c>
      <c r="N966" s="304">
        <f t="shared" ca="1" si="452"/>
        <v>-87.468332879361796</v>
      </c>
      <c r="P966" s="310">
        <f t="shared" ca="1" si="453"/>
        <v>23</v>
      </c>
      <c r="Q966" s="304">
        <f t="shared" ca="1" si="454"/>
        <v>0</v>
      </c>
      <c r="R966" s="306">
        <f t="shared" ca="1" si="455"/>
        <v>0</v>
      </c>
      <c r="S966" s="307">
        <f t="shared" ca="1" si="456"/>
        <v>5.083000000000002</v>
      </c>
      <c r="T966" s="304">
        <f t="shared" ca="1" si="436"/>
        <v>49.86423000000002</v>
      </c>
      <c r="U966" s="311">
        <f t="shared" ca="1" si="437"/>
        <v>0</v>
      </c>
      <c r="V966" s="306">
        <f t="shared" ca="1" si="438"/>
        <v>1.2267757963880377</v>
      </c>
      <c r="W966" s="304">
        <f t="shared" ca="1" si="439"/>
        <v>43.690890331850909</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1.2049604780045939</v>
      </c>
      <c r="AH966" s="304">
        <f t="shared" ca="1" si="463"/>
        <v>-8.5954644026272096</v>
      </c>
    </row>
    <row r="967" spans="1:34" x14ac:dyDescent="0.2">
      <c r="A967" s="347">
        <f t="shared" ca="1" si="441"/>
        <v>1E-4</v>
      </c>
      <c r="B967" s="304">
        <f t="shared" ca="1" si="442"/>
        <v>34.357600000002108</v>
      </c>
      <c r="D967" s="306">
        <f t="shared" ca="1" si="443"/>
        <v>-0.37967624502023972</v>
      </c>
      <c r="E967" s="307">
        <f t="shared" ca="1" si="444"/>
        <v>-1.2228966539207349</v>
      </c>
      <c r="F967" s="304">
        <f t="shared" ca="1" si="445"/>
        <v>1.2804804868498383</v>
      </c>
      <c r="G967" s="306">
        <f t="shared" ca="1" si="446"/>
        <v>4.7571878734444049</v>
      </c>
      <c r="H967" s="307">
        <f t="shared" ca="1" si="447"/>
        <v>-107.59386952481296</v>
      </c>
      <c r="I967" s="304">
        <f t="shared" ca="1" si="448"/>
        <v>107.69898604808553</v>
      </c>
      <c r="J967" s="306">
        <f t="shared" ca="1" si="449"/>
        <v>386.39683720709877</v>
      </c>
      <c r="K967" s="307">
        <f t="shared" ca="1" si="450"/>
        <v>-14.49655690485061</v>
      </c>
      <c r="L967" s="304">
        <f t="shared" ca="1" si="435"/>
        <v>386.66867724932769</v>
      </c>
      <c r="M967" s="306">
        <f t="shared" ca="1" si="451"/>
        <v>-1.5266108023215954</v>
      </c>
      <c r="N967" s="304">
        <f t="shared" ca="1" si="452"/>
        <v>-87.468355932107841</v>
      </c>
      <c r="P967" s="310">
        <f t="shared" ca="1" si="453"/>
        <v>23</v>
      </c>
      <c r="Q967" s="304">
        <f t="shared" ca="1" si="454"/>
        <v>0</v>
      </c>
      <c r="R967" s="306">
        <f t="shared" ca="1" si="455"/>
        <v>0</v>
      </c>
      <c r="S967" s="307">
        <f t="shared" ca="1" si="456"/>
        <v>5.083000000000002</v>
      </c>
      <c r="T967" s="304">
        <f t="shared" ca="1" si="436"/>
        <v>49.86423000000002</v>
      </c>
      <c r="U967" s="311">
        <f t="shared" ca="1" si="437"/>
        <v>0</v>
      </c>
      <c r="V967" s="306">
        <f t="shared" ca="1" si="438"/>
        <v>1.2267771163242405</v>
      </c>
      <c r="W967" s="304">
        <f t="shared" ca="1" si="439"/>
        <v>43.691035103274771</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1.2049321704925724</v>
      </c>
      <c r="AH967" s="304">
        <f t="shared" ca="1" si="463"/>
        <v>-8.5954928844876832</v>
      </c>
    </row>
    <row r="968" spans="1:34" x14ac:dyDescent="0.2">
      <c r="A968" s="347">
        <f t="shared" ca="1" si="441"/>
        <v>1E-4</v>
      </c>
      <c r="B968" s="304">
        <f t="shared" ca="1" si="442"/>
        <v>34.357700000002112</v>
      </c>
      <c r="D968" s="306">
        <f t="shared" ca="1" si="443"/>
        <v>-0.3796740480909821</v>
      </c>
      <c r="E968" s="307">
        <f t="shared" ca="1" si="444"/>
        <v>-1.2228680474666334</v>
      </c>
      <c r="F968" s="304">
        <f t="shared" ca="1" si="445"/>
        <v>1.280452515444696</v>
      </c>
      <c r="G968" s="306">
        <f t="shared" ca="1" si="446"/>
        <v>4.7571499060395954</v>
      </c>
      <c r="H968" s="307">
        <f t="shared" ca="1" si="447"/>
        <v>-107.59399181161771</v>
      </c>
      <c r="I968" s="304">
        <f t="shared" ca="1" si="448"/>
        <v>107.69910653848059</v>
      </c>
      <c r="J968" s="306">
        <f t="shared" ca="1" si="449"/>
        <v>386.39683720709877</v>
      </c>
      <c r="K968" s="307">
        <f t="shared" ca="1" si="450"/>
        <v>-14.507316297917432</v>
      </c>
      <c r="L968" s="304">
        <f t="shared" ca="1" si="435"/>
        <v>386.66908077814679</v>
      </c>
      <c r="M968" s="306">
        <f t="shared" ca="1" si="451"/>
        <v>-1.5266112046638038</v>
      </c>
      <c r="N968" s="304">
        <f t="shared" ca="1" si="452"/>
        <v>-87.468378984618298</v>
      </c>
      <c r="P968" s="310">
        <f t="shared" ca="1" si="453"/>
        <v>23</v>
      </c>
      <c r="Q968" s="304">
        <f t="shared" ca="1" si="454"/>
        <v>0</v>
      </c>
      <c r="R968" s="306">
        <f t="shared" ca="1" si="455"/>
        <v>0</v>
      </c>
      <c r="S968" s="307">
        <f t="shared" ca="1" si="456"/>
        <v>5.083000000000002</v>
      </c>
      <c r="T968" s="304">
        <f t="shared" ca="1" si="436"/>
        <v>49.86423000000002</v>
      </c>
      <c r="U968" s="311">
        <f t="shared" ca="1" si="437"/>
        <v>0</v>
      </c>
      <c r="V968" s="306">
        <f t="shared" ca="1" si="438"/>
        <v>1.2267784362633642</v>
      </c>
      <c r="W968" s="304">
        <f t="shared" ca="1" si="439"/>
        <v>43.691179872825693</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1.2049038633456526</v>
      </c>
      <c r="AH968" s="304">
        <f t="shared" ca="1" si="463"/>
        <v>-8.5955213659796872</v>
      </c>
    </row>
    <row r="969" spans="1:34" x14ac:dyDescent="0.2">
      <c r="A969" s="347">
        <f t="shared" ca="1" si="441"/>
        <v>1E-4</v>
      </c>
      <c r="B969" s="304">
        <f t="shared" ca="1" si="442"/>
        <v>34.357800000002115</v>
      </c>
      <c r="D969" s="306">
        <f t="shared" ca="1" si="443"/>
        <v>-0.37967185115779795</v>
      </c>
      <c r="E969" s="307">
        <f t="shared" ca="1" si="444"/>
        <v>-1.2228394413825807</v>
      </c>
      <c r="F969" s="304">
        <f t="shared" ca="1" si="445"/>
        <v>1.2804245444236264</v>
      </c>
      <c r="G969" s="306">
        <f t="shared" ca="1" si="446"/>
        <v>4.7571119388544796</v>
      </c>
      <c r="H969" s="307">
        <f t="shared" ca="1" si="447"/>
        <v>-107.59411409556185</v>
      </c>
      <c r="I969" s="304">
        <f t="shared" ca="1" si="448"/>
        <v>107.69922702604495</v>
      </c>
      <c r="J969" s="306">
        <f t="shared" ca="1" si="449"/>
        <v>386.39683720709877</v>
      </c>
      <c r="K969" s="307">
        <f t="shared" ca="1" si="450"/>
        <v>-14.518075703212791</v>
      </c>
      <c r="L969" s="304">
        <f t="shared" ca="1" si="435"/>
        <v>386.66948460639276</v>
      </c>
      <c r="M969" s="306">
        <f t="shared" ca="1" si="451"/>
        <v>-1.5266116070019011</v>
      </c>
      <c r="N969" s="304">
        <f t="shared" ca="1" si="452"/>
        <v>-87.46840203689321</v>
      </c>
      <c r="P969" s="310">
        <f t="shared" ca="1" si="453"/>
        <v>23</v>
      </c>
      <c r="Q969" s="304">
        <f t="shared" ca="1" si="454"/>
        <v>0</v>
      </c>
      <c r="R969" s="306">
        <f t="shared" ca="1" si="455"/>
        <v>0</v>
      </c>
      <c r="S969" s="307">
        <f t="shared" ca="1" si="456"/>
        <v>5.083000000000002</v>
      </c>
      <c r="T969" s="304">
        <f t="shared" ca="1" si="436"/>
        <v>49.86423000000002</v>
      </c>
      <c r="U969" s="311">
        <f t="shared" ca="1" si="437"/>
        <v>0</v>
      </c>
      <c r="V969" s="306">
        <f t="shared" ca="1" si="438"/>
        <v>1.2267797562054099</v>
      </c>
      <c r="W969" s="304">
        <f t="shared" ca="1" si="439"/>
        <v>43.691324640503716</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1.2048755565638345</v>
      </c>
      <c r="AH969" s="304">
        <f t="shared" ca="1" si="463"/>
        <v>-8.5955498471032215</v>
      </c>
    </row>
    <row r="970" spans="1:34" x14ac:dyDescent="0.2">
      <c r="A970" s="347">
        <f t="shared" ca="1" si="441"/>
        <v>1E-4</v>
      </c>
      <c r="B970" s="304">
        <f t="shared" ca="1" si="442"/>
        <v>34.357900000002118</v>
      </c>
      <c r="D970" s="306">
        <f t="shared" ca="1" si="443"/>
        <v>-0.37966965422068438</v>
      </c>
      <c r="E970" s="307">
        <f t="shared" ca="1" si="444"/>
        <v>-1.2228108356685716</v>
      </c>
      <c r="F970" s="304">
        <f t="shared" ca="1" si="445"/>
        <v>1.2803965737866234</v>
      </c>
      <c r="G970" s="306">
        <f t="shared" ca="1" si="446"/>
        <v>4.7570739718890573</v>
      </c>
      <c r="H970" s="307">
        <f t="shared" ca="1" si="447"/>
        <v>-107.59423637664541</v>
      </c>
      <c r="I970" s="304">
        <f t="shared" ca="1" si="448"/>
        <v>107.69934751077869</v>
      </c>
      <c r="J970" s="306">
        <f t="shared" ca="1" si="449"/>
        <v>386.39683720709877</v>
      </c>
      <c r="K970" s="307">
        <f t="shared" ca="1" si="450"/>
        <v>-14.528835120736401</v>
      </c>
      <c r="L970" s="304">
        <f t="shared" ca="1" si="435"/>
        <v>386.66988873406564</v>
      </c>
      <c r="M970" s="306">
        <f t="shared" ca="1" si="451"/>
        <v>-1.526612009335887</v>
      </c>
      <c r="N970" s="304">
        <f t="shared" ca="1" si="452"/>
        <v>-87.468425088932563</v>
      </c>
      <c r="P970" s="310">
        <f t="shared" ca="1" si="453"/>
        <v>23</v>
      </c>
      <c r="Q970" s="304">
        <f t="shared" ca="1" si="454"/>
        <v>0</v>
      </c>
      <c r="R970" s="306">
        <f t="shared" ca="1" si="455"/>
        <v>0</v>
      </c>
      <c r="S970" s="307">
        <f t="shared" ca="1" si="456"/>
        <v>5.083000000000002</v>
      </c>
      <c r="T970" s="304">
        <f t="shared" ca="1" si="436"/>
        <v>49.86423000000002</v>
      </c>
      <c r="U970" s="311">
        <f t="shared" ca="1" si="437"/>
        <v>0</v>
      </c>
      <c r="V970" s="306">
        <f t="shared" ca="1" si="438"/>
        <v>1.2267810761503763</v>
      </c>
      <c r="W970" s="304">
        <f t="shared" ca="1" si="439"/>
        <v>43.691469406308826</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1.204847250147111</v>
      </c>
      <c r="AH970" s="304">
        <f t="shared" ca="1" si="463"/>
        <v>-8.5955783278582913</v>
      </c>
    </row>
    <row r="971" spans="1:34" x14ac:dyDescent="0.2">
      <c r="A971" s="347">
        <f t="shared" ca="1" si="441"/>
        <v>1E-4</v>
      </c>
      <c r="B971" s="304">
        <f t="shared" ca="1" si="442"/>
        <v>34.358000000002122</v>
      </c>
      <c r="D971" s="306">
        <f t="shared" ca="1" si="443"/>
        <v>-0.37966745727964429</v>
      </c>
      <c r="E971" s="307">
        <f t="shared" ca="1" si="444"/>
        <v>-1.2227822303246079</v>
      </c>
      <c r="F971" s="304">
        <f t="shared" ca="1" si="445"/>
        <v>1.2803686035336905</v>
      </c>
      <c r="G971" s="306">
        <f t="shared" ca="1" si="446"/>
        <v>4.7570360051433296</v>
      </c>
      <c r="H971" s="307">
        <f t="shared" ca="1" si="447"/>
        <v>-107.59435865486844</v>
      </c>
      <c r="I971" s="304">
        <f t="shared" ca="1" si="448"/>
        <v>107.6994679926818</v>
      </c>
      <c r="J971" s="306">
        <f t="shared" ca="1" si="449"/>
        <v>386.39683720709877</v>
      </c>
      <c r="K971" s="307">
        <f t="shared" ca="1" si="450"/>
        <v>-14.539594550487976</v>
      </c>
      <c r="L971" s="304">
        <f t="shared" ca="1" si="435"/>
        <v>386.6702931611656</v>
      </c>
      <c r="M971" s="306">
        <f t="shared" ca="1" si="451"/>
        <v>-1.5266124116657616</v>
      </c>
      <c r="N971" s="304">
        <f t="shared" ca="1" si="452"/>
        <v>-87.468448140736342</v>
      </c>
      <c r="P971" s="310">
        <f t="shared" ca="1" si="453"/>
        <v>23</v>
      </c>
      <c r="Q971" s="304">
        <f t="shared" ca="1" si="454"/>
        <v>0</v>
      </c>
      <c r="R971" s="306">
        <f t="shared" ca="1" si="455"/>
        <v>0</v>
      </c>
      <c r="S971" s="307">
        <f t="shared" ca="1" si="456"/>
        <v>5.083000000000002</v>
      </c>
      <c r="T971" s="304">
        <f t="shared" ca="1" si="436"/>
        <v>49.86423000000002</v>
      </c>
      <c r="U971" s="311">
        <f t="shared" ca="1" si="437"/>
        <v>0</v>
      </c>
      <c r="V971" s="306">
        <f t="shared" ca="1" si="438"/>
        <v>1.2267823960982649</v>
      </c>
      <c r="W971" s="304">
        <f t="shared" ca="1" si="439"/>
        <v>43.691614170241074</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1.204818944095484</v>
      </c>
      <c r="AH971" s="304">
        <f t="shared" ca="1" si="463"/>
        <v>-8.5956068082448969</v>
      </c>
    </row>
    <row r="972" spans="1:34" x14ac:dyDescent="0.2">
      <c r="A972" s="347">
        <f t="shared" ca="1" si="441"/>
        <v>1E-4</v>
      </c>
      <c r="B972" s="304">
        <f t="shared" ca="1" si="442"/>
        <v>34.358100000002125</v>
      </c>
      <c r="D972" s="306">
        <f t="shared" ca="1" si="443"/>
        <v>-0.37966526033467862</v>
      </c>
      <c r="E972" s="307">
        <f t="shared" ca="1" si="444"/>
        <v>-1.2227536253506788</v>
      </c>
      <c r="F972" s="304">
        <f t="shared" ca="1" si="445"/>
        <v>1.280340633664818</v>
      </c>
      <c r="G972" s="306">
        <f t="shared" ca="1" si="446"/>
        <v>4.7569980386172963</v>
      </c>
      <c r="H972" s="307">
        <f t="shared" ca="1" si="447"/>
        <v>-107.59448093023097</v>
      </c>
      <c r="I972" s="304">
        <f t="shared" ca="1" si="448"/>
        <v>107.69958847175437</v>
      </c>
      <c r="J972" s="306">
        <f t="shared" ca="1" si="449"/>
        <v>386.39683720709877</v>
      </c>
      <c r="K972" s="307">
        <f t="shared" ca="1" si="450"/>
        <v>-14.550353992467231</v>
      </c>
      <c r="L972" s="304">
        <f t="shared" ca="1" si="435"/>
        <v>386.67069788769265</v>
      </c>
      <c r="M972" s="306">
        <f t="shared" ca="1" si="451"/>
        <v>-1.5266128139915252</v>
      </c>
      <c r="N972" s="304">
        <f t="shared" ca="1" si="452"/>
        <v>-87.468471192304577</v>
      </c>
      <c r="P972" s="310">
        <f t="shared" ca="1" si="453"/>
        <v>23</v>
      </c>
      <c r="Q972" s="304">
        <f t="shared" ca="1" si="454"/>
        <v>0</v>
      </c>
      <c r="R972" s="306">
        <f t="shared" ca="1" si="455"/>
        <v>0</v>
      </c>
      <c r="S972" s="307">
        <f t="shared" ca="1" si="456"/>
        <v>5.083000000000002</v>
      </c>
      <c r="T972" s="304">
        <f t="shared" ca="1" si="436"/>
        <v>49.86423000000002</v>
      </c>
      <c r="U972" s="311">
        <f t="shared" ca="1" si="437"/>
        <v>0</v>
      </c>
      <c r="V972" s="306">
        <f t="shared" ca="1" si="438"/>
        <v>1.2267837160490742</v>
      </c>
      <c r="W972" s="304">
        <f t="shared" ca="1" si="439"/>
        <v>43.691758932300452</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1.2047906384089497</v>
      </c>
      <c r="AH972" s="304">
        <f t="shared" ca="1" si="463"/>
        <v>-8.5956352882630451</v>
      </c>
    </row>
    <row r="973" spans="1:34" x14ac:dyDescent="0.2">
      <c r="A973" s="347">
        <f t="shared" ca="1" si="441"/>
        <v>1E-4</v>
      </c>
      <c r="B973" s="304">
        <f t="shared" ca="1" si="442"/>
        <v>34.358200000002128</v>
      </c>
      <c r="D973" s="306">
        <f t="shared" ca="1" si="443"/>
        <v>-0.37966306338578437</v>
      </c>
      <c r="E973" s="307">
        <f t="shared" ca="1" si="444"/>
        <v>-1.2227250207467861</v>
      </c>
      <c r="F973" s="304">
        <f t="shared" ca="1" si="445"/>
        <v>1.2803126641800067</v>
      </c>
      <c r="G973" s="306">
        <f t="shared" ca="1" si="446"/>
        <v>4.7569600723109575</v>
      </c>
      <c r="H973" s="307">
        <f t="shared" ca="1" si="447"/>
        <v>-107.59460320273304</v>
      </c>
      <c r="I973" s="304">
        <f t="shared" ca="1" si="448"/>
        <v>107.69970894799638</v>
      </c>
      <c r="J973" s="306">
        <f t="shared" ca="1" si="449"/>
        <v>386.39683720709877</v>
      </c>
      <c r="K973" s="307">
        <f t="shared" ca="1" si="450"/>
        <v>-14.561113446673879</v>
      </c>
      <c r="L973" s="304">
        <f t="shared" ca="1" si="435"/>
        <v>386.67110291364685</v>
      </c>
      <c r="M973" s="306">
        <f t="shared" ca="1" si="451"/>
        <v>-1.5266132163131774</v>
      </c>
      <c r="N973" s="304">
        <f t="shared" ca="1" si="452"/>
        <v>-87.468494243637267</v>
      </c>
      <c r="P973" s="310">
        <f t="shared" ca="1" si="453"/>
        <v>23</v>
      </c>
      <c r="Q973" s="304">
        <f t="shared" ca="1" si="454"/>
        <v>0</v>
      </c>
      <c r="R973" s="306">
        <f t="shared" ca="1" si="455"/>
        <v>0</v>
      </c>
      <c r="S973" s="307">
        <f t="shared" ca="1" si="456"/>
        <v>5.083000000000002</v>
      </c>
      <c r="T973" s="304">
        <f t="shared" ca="1" si="436"/>
        <v>49.86423000000002</v>
      </c>
      <c r="U973" s="311">
        <f t="shared" ca="1" si="437"/>
        <v>0</v>
      </c>
      <c r="V973" s="306">
        <f t="shared" ca="1" si="438"/>
        <v>1.226785036002805</v>
      </c>
      <c r="W973" s="304">
        <f t="shared" ca="1" si="439"/>
        <v>43.691903692486974</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1.204762333087503</v>
      </c>
      <c r="AH973" s="304">
        <f t="shared" ca="1" si="463"/>
        <v>-8.5956637679127361</v>
      </c>
    </row>
    <row r="974" spans="1:34" x14ac:dyDescent="0.2">
      <c r="A974" s="347">
        <f t="shared" ca="1" si="441"/>
        <v>1E-4</v>
      </c>
      <c r="B974" s="304">
        <f t="shared" ca="1" si="442"/>
        <v>34.358300000002131</v>
      </c>
      <c r="D974" s="306">
        <f t="shared" ca="1" si="443"/>
        <v>-0.37966086643296637</v>
      </c>
      <c r="E974" s="307">
        <f t="shared" ca="1" si="444"/>
        <v>-1.2226964165129282</v>
      </c>
      <c r="F974" s="304">
        <f t="shared" ca="1" si="445"/>
        <v>1.2802846950792572</v>
      </c>
      <c r="G974" s="306">
        <f t="shared" ca="1" si="446"/>
        <v>4.7569221062243141</v>
      </c>
      <c r="H974" s="307">
        <f t="shared" ca="1" si="447"/>
        <v>-107.59472547237469</v>
      </c>
      <c r="I974" s="304">
        <f t="shared" ca="1" si="448"/>
        <v>107.69982942140791</v>
      </c>
      <c r="J974" s="306">
        <f t="shared" ca="1" si="449"/>
        <v>386.39683720709877</v>
      </c>
      <c r="K974" s="307">
        <f t="shared" ca="1" si="450"/>
        <v>-14.571872913107635</v>
      </c>
      <c r="L974" s="304">
        <f t="shared" ca="1" si="435"/>
        <v>386.6715082390283</v>
      </c>
      <c r="M974" s="306">
        <f t="shared" ca="1" si="451"/>
        <v>-1.5266136186307186</v>
      </c>
      <c r="N974" s="304">
        <f t="shared" ca="1" si="452"/>
        <v>-87.468517294734397</v>
      </c>
      <c r="P974" s="310">
        <f t="shared" ca="1" si="453"/>
        <v>23</v>
      </c>
      <c r="Q974" s="304">
        <f t="shared" ca="1" si="454"/>
        <v>0</v>
      </c>
      <c r="R974" s="306">
        <f t="shared" ca="1" si="455"/>
        <v>0</v>
      </c>
      <c r="S974" s="307">
        <f t="shared" ca="1" si="456"/>
        <v>5.083000000000002</v>
      </c>
      <c r="T974" s="304">
        <f t="shared" ca="1" si="436"/>
        <v>49.86423000000002</v>
      </c>
      <c r="U974" s="311">
        <f t="shared" ca="1" si="437"/>
        <v>0</v>
      </c>
      <c r="V974" s="306">
        <f t="shared" ca="1" si="438"/>
        <v>1.2267863559594567</v>
      </c>
      <c r="W974" s="304">
        <f t="shared" ca="1" si="439"/>
        <v>43.692048450800655</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1.2047340281311421</v>
      </c>
      <c r="AH974" s="304">
        <f t="shared" ca="1" si="463"/>
        <v>-8.5956922471939716</v>
      </c>
    </row>
    <row r="975" spans="1:34" x14ac:dyDescent="0.2">
      <c r="A975" s="347">
        <f t="shared" ca="1" si="441"/>
        <v>1E-4</v>
      </c>
      <c r="B975" s="304">
        <f t="shared" ca="1" si="442"/>
        <v>34.358400000002135</v>
      </c>
      <c r="D975" s="306">
        <f t="shared" ca="1" si="443"/>
        <v>-0.37965866947622162</v>
      </c>
      <c r="E975" s="307">
        <f t="shared" ca="1" si="444"/>
        <v>-1.2226678126491013</v>
      </c>
      <c r="F975" s="304">
        <f t="shared" ca="1" si="445"/>
        <v>1.2802567263625655</v>
      </c>
      <c r="G975" s="306">
        <f t="shared" ca="1" si="446"/>
        <v>4.7568841403573661</v>
      </c>
      <c r="H975" s="307">
        <f t="shared" ca="1" si="447"/>
        <v>-107.59484773915595</v>
      </c>
      <c r="I975" s="304">
        <f t="shared" ca="1" si="448"/>
        <v>107.69994989198898</v>
      </c>
      <c r="J975" s="306">
        <f t="shared" ca="1" si="449"/>
        <v>386.39683720709877</v>
      </c>
      <c r="K975" s="307">
        <f t="shared" ca="1" si="450"/>
        <v>-14.582632391768211</v>
      </c>
      <c r="L975" s="304">
        <f t="shared" ca="1" si="435"/>
        <v>386.67191386383706</v>
      </c>
      <c r="M975" s="306">
        <f t="shared" ca="1" si="451"/>
        <v>-1.526614020944149</v>
      </c>
      <c r="N975" s="304">
        <f t="shared" ca="1" si="452"/>
        <v>-87.468540345595997</v>
      </c>
      <c r="P975" s="310">
        <f t="shared" ca="1" si="453"/>
        <v>23</v>
      </c>
      <c r="Q975" s="304">
        <f t="shared" ca="1" si="454"/>
        <v>0</v>
      </c>
      <c r="R975" s="306">
        <f t="shared" ca="1" si="455"/>
        <v>0</v>
      </c>
      <c r="S975" s="307">
        <f t="shared" ca="1" si="456"/>
        <v>5.083000000000002</v>
      </c>
      <c r="T975" s="304">
        <f t="shared" ca="1" si="436"/>
        <v>49.86423000000002</v>
      </c>
      <c r="U975" s="311">
        <f t="shared" ca="1" si="437"/>
        <v>0</v>
      </c>
      <c r="V975" s="306">
        <f t="shared" ca="1" si="438"/>
        <v>1.2267876759190299</v>
      </c>
      <c r="W975" s="304">
        <f t="shared" ca="1" si="439"/>
        <v>43.692193207241523</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1.2047057235398686</v>
      </c>
      <c r="AH975" s="304">
        <f t="shared" ca="1" si="463"/>
        <v>-8.5957207261067552</v>
      </c>
    </row>
    <row r="976" spans="1:34" x14ac:dyDescent="0.2">
      <c r="A976" s="347">
        <f t="shared" ca="1" si="441"/>
        <v>1E-4</v>
      </c>
      <c r="B976" s="304">
        <f t="shared" ca="1" si="442"/>
        <v>34.358500000002138</v>
      </c>
      <c r="D976" s="306">
        <f t="shared" ca="1" si="443"/>
        <v>-0.37965647251555124</v>
      </c>
      <c r="E976" s="307">
        <f t="shared" ca="1" si="444"/>
        <v>-1.2226392091552984</v>
      </c>
      <c r="F976" s="304">
        <f t="shared" ca="1" si="445"/>
        <v>1.2802287580299254</v>
      </c>
      <c r="G976" s="306">
        <f t="shared" ca="1" si="446"/>
        <v>4.7568461747101143</v>
      </c>
      <c r="H976" s="307">
        <f t="shared" ca="1" si="447"/>
        <v>-107.59497000307687</v>
      </c>
      <c r="I976" s="304">
        <f t="shared" ca="1" si="448"/>
        <v>107.70007035973961</v>
      </c>
      <c r="J976" s="306">
        <f t="shared" ca="1" si="449"/>
        <v>386.39683720709877</v>
      </c>
      <c r="K976" s="307">
        <f t="shared" ca="1" si="450"/>
        <v>-14.593391882655323</v>
      </c>
      <c r="L976" s="304">
        <f t="shared" ca="1" si="435"/>
        <v>386.67231978807314</v>
      </c>
      <c r="M976" s="306">
        <f t="shared" ca="1" si="451"/>
        <v>-1.5266144232534682</v>
      </c>
      <c r="N976" s="304">
        <f t="shared" ca="1" si="452"/>
        <v>-87.468563396222052</v>
      </c>
      <c r="P976" s="310">
        <f t="shared" ca="1" si="453"/>
        <v>23</v>
      </c>
      <c r="Q976" s="304">
        <f t="shared" ca="1" si="454"/>
        <v>0</v>
      </c>
      <c r="R976" s="306">
        <f t="shared" ca="1" si="455"/>
        <v>0</v>
      </c>
      <c r="S976" s="307">
        <f t="shared" ca="1" si="456"/>
        <v>5.083000000000002</v>
      </c>
      <c r="T976" s="304">
        <f t="shared" ca="1" si="436"/>
        <v>49.86423000000002</v>
      </c>
      <c r="U976" s="311">
        <f t="shared" ca="1" si="437"/>
        <v>0</v>
      </c>
      <c r="V976" s="306">
        <f t="shared" ca="1" si="438"/>
        <v>1.2267889958815241</v>
      </c>
      <c r="W976" s="304">
        <f t="shared" ca="1" si="439"/>
        <v>43.692337961809564</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1.2046774193136702</v>
      </c>
      <c r="AH976" s="304">
        <f t="shared" ca="1" si="463"/>
        <v>-8.5957492046510939</v>
      </c>
    </row>
    <row r="977" spans="1:34" x14ac:dyDescent="0.2">
      <c r="A977" s="347">
        <f t="shared" ca="1" si="441"/>
        <v>1E-4</v>
      </c>
      <c r="B977" s="304">
        <f t="shared" ca="1" si="442"/>
        <v>34.358600000002141</v>
      </c>
      <c r="D977" s="306">
        <f t="shared" ca="1" si="443"/>
        <v>-0.37965427555095771</v>
      </c>
      <c r="E977" s="307">
        <f t="shared" ca="1" si="444"/>
        <v>-1.2226106060315249</v>
      </c>
      <c r="F977" s="304">
        <f t="shared" ca="1" si="445"/>
        <v>1.2802007900813432</v>
      </c>
      <c r="G977" s="306">
        <f t="shared" ca="1" si="446"/>
        <v>4.7568082092825588</v>
      </c>
      <c r="H977" s="307">
        <f t="shared" ca="1" si="447"/>
        <v>-107.59509226413746</v>
      </c>
      <c r="I977" s="304">
        <f t="shared" ca="1" si="448"/>
        <v>107.70019082465987</v>
      </c>
      <c r="J977" s="306">
        <f t="shared" ca="1" si="449"/>
        <v>386.39683720709877</v>
      </c>
      <c r="K977" s="307">
        <f t="shared" ca="1" si="450"/>
        <v>-14.604151385768684</v>
      </c>
      <c r="L977" s="304">
        <f t="shared" ca="1" si="435"/>
        <v>386.67272601173676</v>
      </c>
      <c r="M977" s="306">
        <f t="shared" ca="1" si="451"/>
        <v>-1.5266148255586767</v>
      </c>
      <c r="N977" s="304">
        <f t="shared" ca="1" si="452"/>
        <v>-87.468586446612576</v>
      </c>
      <c r="P977" s="310">
        <f t="shared" ca="1" si="453"/>
        <v>23</v>
      </c>
      <c r="Q977" s="304">
        <f t="shared" ca="1" si="454"/>
        <v>0</v>
      </c>
      <c r="R977" s="306">
        <f t="shared" ca="1" si="455"/>
        <v>0</v>
      </c>
      <c r="S977" s="307">
        <f t="shared" ca="1" si="456"/>
        <v>5.083000000000002</v>
      </c>
      <c r="T977" s="304">
        <f t="shared" ca="1" si="436"/>
        <v>49.86423000000002</v>
      </c>
      <c r="U977" s="311">
        <f t="shared" ca="1" si="437"/>
        <v>0</v>
      </c>
      <c r="V977" s="306">
        <f t="shared" ca="1" si="438"/>
        <v>1.2267903158469393</v>
      </c>
      <c r="W977" s="304">
        <f t="shared" ca="1" si="439"/>
        <v>43.692482714504813</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1.2046491154525576</v>
      </c>
      <c r="AH977" s="304">
        <f t="shared" ca="1" si="463"/>
        <v>-8.5957776828269807</v>
      </c>
    </row>
    <row r="978" spans="1:34" x14ac:dyDescent="0.2">
      <c r="A978" s="347">
        <f t="shared" ca="1" si="441"/>
        <v>1E-4</v>
      </c>
      <c r="B978" s="304">
        <f t="shared" ca="1" si="442"/>
        <v>34.358700000002145</v>
      </c>
      <c r="D978" s="306">
        <f t="shared" ca="1" si="443"/>
        <v>-0.37965207858243849</v>
      </c>
      <c r="E978" s="307">
        <f t="shared" ca="1" si="444"/>
        <v>-1.2225820032777719</v>
      </c>
      <c r="F978" s="304">
        <f t="shared" ca="1" si="445"/>
        <v>1.2801728225168101</v>
      </c>
      <c r="G978" s="306">
        <f t="shared" ca="1" si="446"/>
        <v>4.7567702440747004</v>
      </c>
      <c r="H978" s="307">
        <f t="shared" ca="1" si="447"/>
        <v>-107.59521452233778</v>
      </c>
      <c r="I978" s="304">
        <f t="shared" ca="1" si="448"/>
        <v>107.70031128674978</v>
      </c>
      <c r="J978" s="306">
        <f t="shared" ca="1" si="449"/>
        <v>386.39683720709877</v>
      </c>
      <c r="K978" s="307">
        <f t="shared" ca="1" si="450"/>
        <v>-14.614910901108008</v>
      </c>
      <c r="L978" s="304">
        <f t="shared" ca="1" si="435"/>
        <v>386.6731325348278</v>
      </c>
      <c r="M978" s="306">
        <f t="shared" ca="1" si="451"/>
        <v>-1.5266152278597742</v>
      </c>
      <c r="N978" s="304">
        <f t="shared" ca="1" si="452"/>
        <v>-87.468609496767556</v>
      </c>
      <c r="P978" s="310">
        <f t="shared" ca="1" si="453"/>
        <v>23</v>
      </c>
      <c r="Q978" s="304">
        <f t="shared" ca="1" si="454"/>
        <v>0</v>
      </c>
      <c r="R978" s="306">
        <f t="shared" ca="1" si="455"/>
        <v>0</v>
      </c>
      <c r="S978" s="307">
        <f t="shared" ca="1" si="456"/>
        <v>5.083000000000002</v>
      </c>
      <c r="T978" s="304">
        <f t="shared" ca="1" si="436"/>
        <v>49.86423000000002</v>
      </c>
      <c r="U978" s="311">
        <f t="shared" ca="1" si="437"/>
        <v>0</v>
      </c>
      <c r="V978" s="306">
        <f t="shared" ca="1" si="438"/>
        <v>1.2267916358152764</v>
      </c>
      <c r="W978" s="304">
        <f t="shared" ca="1" si="439"/>
        <v>43.692627465327327</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1.2046208119565183</v>
      </c>
      <c r="AH978" s="304">
        <f t="shared" ca="1" si="463"/>
        <v>-8.595806160634428</v>
      </c>
    </row>
    <row r="979" spans="1:34" x14ac:dyDescent="0.2">
      <c r="A979" s="347">
        <f t="shared" ca="1" si="441"/>
        <v>1E-4</v>
      </c>
      <c r="B979" s="304">
        <f t="shared" ca="1" si="442"/>
        <v>34.358800000002148</v>
      </c>
      <c r="D979" s="306">
        <f t="shared" ca="1" si="443"/>
        <v>-0.37964988160999663</v>
      </c>
      <c r="E979" s="307">
        <f t="shared" ca="1" si="444"/>
        <v>-1.2225534008940286</v>
      </c>
      <c r="F979" s="304">
        <f t="shared" ca="1" si="445"/>
        <v>1.2801448553363171</v>
      </c>
      <c r="G979" s="306">
        <f t="shared" ca="1" si="446"/>
        <v>4.7567322790865392</v>
      </c>
      <c r="H979" s="307">
        <f t="shared" ca="1" si="447"/>
        <v>-107.59533677767787</v>
      </c>
      <c r="I979" s="304">
        <f t="shared" ca="1" si="448"/>
        <v>107.70043174600939</v>
      </c>
      <c r="J979" s="306">
        <f t="shared" ca="1" si="449"/>
        <v>386.39683720709877</v>
      </c>
      <c r="K979" s="307">
        <f t="shared" ca="1" si="450"/>
        <v>-14.625670428673009</v>
      </c>
      <c r="L979" s="304">
        <f t="shared" ca="1" si="435"/>
        <v>386.67353935734639</v>
      </c>
      <c r="M979" s="306">
        <f t="shared" ca="1" si="451"/>
        <v>-1.526615630156761</v>
      </c>
      <c r="N979" s="304">
        <f t="shared" ca="1" si="452"/>
        <v>-87.468632546687004</v>
      </c>
      <c r="P979" s="310">
        <f t="shared" ca="1" si="453"/>
        <v>23</v>
      </c>
      <c r="Q979" s="304">
        <f t="shared" ca="1" si="454"/>
        <v>0</v>
      </c>
      <c r="R979" s="306">
        <f t="shared" ca="1" si="455"/>
        <v>0</v>
      </c>
      <c r="S979" s="307">
        <f t="shared" ca="1" si="456"/>
        <v>5.083000000000002</v>
      </c>
      <c r="T979" s="304">
        <f t="shared" ca="1" si="436"/>
        <v>49.86423000000002</v>
      </c>
      <c r="U979" s="311">
        <f t="shared" ca="1" si="437"/>
        <v>0</v>
      </c>
      <c r="V979" s="306">
        <f t="shared" ca="1" si="438"/>
        <v>1.2267929557865338</v>
      </c>
      <c r="W979" s="304">
        <f t="shared" ca="1" si="439"/>
        <v>43.692772214277035</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1.2045925088255416</v>
      </c>
      <c r="AH979" s="304">
        <f t="shared" ca="1" si="463"/>
        <v>-8.5958346380734429</v>
      </c>
    </row>
    <row r="980" spans="1:34" x14ac:dyDescent="0.2">
      <c r="A980" s="347">
        <f t="shared" ca="1" si="441"/>
        <v>1E-4</v>
      </c>
      <c r="B980" s="304">
        <f t="shared" ca="1" si="442"/>
        <v>34.358900000002151</v>
      </c>
      <c r="D980" s="306">
        <f t="shared" ca="1" si="443"/>
        <v>-0.37964768463363041</v>
      </c>
      <c r="E980" s="307">
        <f t="shared" ca="1" si="444"/>
        <v>-1.2225247988803112</v>
      </c>
      <c r="F980" s="304">
        <f t="shared" ca="1" si="445"/>
        <v>1.2801168885398793</v>
      </c>
      <c r="G980" s="306">
        <f t="shared" ca="1" si="446"/>
        <v>4.756694314318076</v>
      </c>
      <c r="H980" s="307">
        <f t="shared" ca="1" si="447"/>
        <v>-107.59545903015776</v>
      </c>
      <c r="I980" s="304">
        <f t="shared" ca="1" si="448"/>
        <v>107.7005522024387</v>
      </c>
      <c r="J980" s="306">
        <f t="shared" ca="1" si="449"/>
        <v>386.39683720709877</v>
      </c>
      <c r="K980" s="307">
        <f t="shared" ca="1" si="450"/>
        <v>-14.636429968463402</v>
      </c>
      <c r="L980" s="304">
        <f t="shared" ca="1" si="435"/>
        <v>386.67394647929268</v>
      </c>
      <c r="M980" s="306">
        <f t="shared" ca="1" si="451"/>
        <v>-1.526616032449637</v>
      </c>
      <c r="N980" s="304">
        <f t="shared" ca="1" si="452"/>
        <v>-87.468655596370922</v>
      </c>
      <c r="P980" s="310">
        <f t="shared" ca="1" si="453"/>
        <v>23</v>
      </c>
      <c r="Q980" s="304">
        <f t="shared" ca="1" si="454"/>
        <v>0</v>
      </c>
      <c r="R980" s="306">
        <f t="shared" ca="1" si="455"/>
        <v>0</v>
      </c>
      <c r="S980" s="307">
        <f t="shared" ca="1" si="456"/>
        <v>5.083000000000002</v>
      </c>
      <c r="T980" s="304">
        <f t="shared" ca="1" si="436"/>
        <v>49.86423000000002</v>
      </c>
      <c r="U980" s="311">
        <f t="shared" ca="1" si="437"/>
        <v>0</v>
      </c>
      <c r="V980" s="306">
        <f t="shared" ca="1" si="438"/>
        <v>1.2267942757607129</v>
      </c>
      <c r="W980" s="304">
        <f t="shared" ca="1" si="439"/>
        <v>43.692916961354022</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1.2045642060596435</v>
      </c>
      <c r="AH980" s="304">
        <f t="shared" ca="1" si="463"/>
        <v>-8.595863115144013</v>
      </c>
    </row>
    <row r="981" spans="1:34" x14ac:dyDescent="0.2">
      <c r="A981" s="347">
        <f t="shared" ca="1" si="441"/>
        <v>1E-4</v>
      </c>
      <c r="B981" s="304">
        <f t="shared" ca="1" si="442"/>
        <v>34.359000000002155</v>
      </c>
      <c r="D981" s="306">
        <f t="shared" ca="1" si="443"/>
        <v>-0.37964548765334333</v>
      </c>
      <c r="E981" s="307">
        <f t="shared" ca="1" si="444"/>
        <v>-1.2224961972366</v>
      </c>
      <c r="F981" s="304">
        <f t="shared" ca="1" si="445"/>
        <v>1.2800889221274796</v>
      </c>
      <c r="G981" s="306">
        <f t="shared" ca="1" si="446"/>
        <v>4.7566563497693108</v>
      </c>
      <c r="H981" s="307">
        <f t="shared" ca="1" si="447"/>
        <v>-107.59558127977748</v>
      </c>
      <c r="I981" s="304">
        <f t="shared" ca="1" si="448"/>
        <v>107.70067265603778</v>
      </c>
      <c r="J981" s="306">
        <f t="shared" ca="1" si="449"/>
        <v>386.39683720709877</v>
      </c>
      <c r="K981" s="307">
        <f t="shared" ca="1" si="450"/>
        <v>-14.647189520478898</v>
      </c>
      <c r="L981" s="304">
        <f t="shared" ca="1" si="435"/>
        <v>386.67435390066663</v>
      </c>
      <c r="M981" s="306">
        <f t="shared" ca="1" si="451"/>
        <v>-1.5266164347384024</v>
      </c>
      <c r="N981" s="304">
        <f t="shared" ca="1" si="452"/>
        <v>-87.468678645819324</v>
      </c>
      <c r="P981" s="310">
        <f t="shared" ca="1" si="453"/>
        <v>23</v>
      </c>
      <c r="Q981" s="304">
        <f t="shared" ca="1" si="454"/>
        <v>0</v>
      </c>
      <c r="R981" s="306">
        <f t="shared" ca="1" si="455"/>
        <v>0</v>
      </c>
      <c r="S981" s="307">
        <f t="shared" ca="1" si="456"/>
        <v>5.083000000000002</v>
      </c>
      <c r="T981" s="304">
        <f t="shared" ca="1" si="436"/>
        <v>49.86423000000002</v>
      </c>
      <c r="U981" s="311">
        <f t="shared" ca="1" si="437"/>
        <v>0</v>
      </c>
      <c r="V981" s="306">
        <f t="shared" ca="1" si="438"/>
        <v>1.2267955957378123</v>
      </c>
      <c r="W981" s="304">
        <f t="shared" ca="1" si="439"/>
        <v>43.693061706558247</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1.2045359036588081</v>
      </c>
      <c r="AH981" s="304">
        <f t="shared" ca="1" si="463"/>
        <v>-8.5958915918461543</v>
      </c>
    </row>
    <row r="982" spans="1:34" x14ac:dyDescent="0.2">
      <c r="A982" s="347">
        <f t="shared" ca="1" si="441"/>
        <v>1E-4</v>
      </c>
      <c r="B982" s="304">
        <f t="shared" ca="1" si="442"/>
        <v>34.359100000002158</v>
      </c>
      <c r="D982" s="306">
        <f t="shared" ca="1" si="443"/>
        <v>-0.37964329066913199</v>
      </c>
      <c r="E982" s="307">
        <f t="shared" ca="1" si="444"/>
        <v>-1.2224675959629039</v>
      </c>
      <c r="F982" s="304">
        <f t="shared" ca="1" si="445"/>
        <v>1.2800609560991261</v>
      </c>
      <c r="G982" s="306">
        <f t="shared" ca="1" si="446"/>
        <v>4.7566183854402437</v>
      </c>
      <c r="H982" s="307">
        <f t="shared" ca="1" si="447"/>
        <v>-107.59570352653708</v>
      </c>
      <c r="I982" s="304">
        <f t="shared" ca="1" si="448"/>
        <v>107.70079310680664</v>
      </c>
      <c r="J982" s="306">
        <f t="shared" ca="1" si="449"/>
        <v>386.39683720709877</v>
      </c>
      <c r="K982" s="307">
        <f t="shared" ca="1" si="450"/>
        <v>-14.657949084719213</v>
      </c>
      <c r="L982" s="304">
        <f t="shared" ca="1" si="435"/>
        <v>386.67476162146841</v>
      </c>
      <c r="M982" s="306">
        <f t="shared" ca="1" si="451"/>
        <v>-1.5266168370230571</v>
      </c>
      <c r="N982" s="304">
        <f t="shared" ca="1" si="452"/>
        <v>-87.468701695032209</v>
      </c>
      <c r="P982" s="310">
        <f t="shared" ca="1" si="453"/>
        <v>23</v>
      </c>
      <c r="Q982" s="304">
        <f t="shared" ca="1" si="454"/>
        <v>0</v>
      </c>
      <c r="R982" s="306">
        <f t="shared" ca="1" si="455"/>
        <v>0</v>
      </c>
      <c r="S982" s="307">
        <f t="shared" ca="1" si="456"/>
        <v>5.083000000000002</v>
      </c>
      <c r="T982" s="304">
        <f t="shared" ca="1" si="436"/>
        <v>49.86423000000002</v>
      </c>
      <c r="U982" s="311">
        <f t="shared" ca="1" si="437"/>
        <v>0</v>
      </c>
      <c r="V982" s="306">
        <f t="shared" ca="1" si="438"/>
        <v>1.2267969157178331</v>
      </c>
      <c r="W982" s="304">
        <f t="shared" ca="1" si="439"/>
        <v>43.693206449889743</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1.2045076016230389</v>
      </c>
      <c r="AH982" s="304">
        <f t="shared" ca="1" si="463"/>
        <v>-8.5959200681798595</v>
      </c>
    </row>
    <row r="983" spans="1:34" x14ac:dyDescent="0.2">
      <c r="A983" s="347">
        <f t="shared" ca="1" si="441"/>
        <v>1E-4</v>
      </c>
      <c r="B983" s="304">
        <f t="shared" ca="1" si="442"/>
        <v>34.359200000002161</v>
      </c>
      <c r="D983" s="306">
        <f t="shared" ca="1" si="443"/>
        <v>-0.37964109368099946</v>
      </c>
      <c r="E983" s="307">
        <f t="shared" ca="1" si="444"/>
        <v>-1.2224389950592158</v>
      </c>
      <c r="F983" s="304">
        <f t="shared" ca="1" si="445"/>
        <v>1.2800329904548127</v>
      </c>
      <c r="G983" s="306">
        <f t="shared" ca="1" si="446"/>
        <v>4.7565804213308756</v>
      </c>
      <c r="H983" s="307">
        <f t="shared" ca="1" si="447"/>
        <v>-107.59582577043659</v>
      </c>
      <c r="I983" s="304">
        <f t="shared" ca="1" si="448"/>
        <v>107.70091355474537</v>
      </c>
      <c r="J983" s="306">
        <f t="shared" ca="1" si="449"/>
        <v>386.39683720709877</v>
      </c>
      <c r="K983" s="307">
        <f t="shared" ca="1" si="450"/>
        <v>-14.668708661184063</v>
      </c>
      <c r="L983" s="304">
        <f t="shared" ca="1" si="435"/>
        <v>386.67516964169795</v>
      </c>
      <c r="M983" s="306">
        <f t="shared" ca="1" si="451"/>
        <v>-1.5266172393036013</v>
      </c>
      <c r="N983" s="304">
        <f t="shared" ca="1" si="452"/>
        <v>-87.468724744009577</v>
      </c>
      <c r="P983" s="310">
        <f t="shared" ca="1" si="453"/>
        <v>23</v>
      </c>
      <c r="Q983" s="304">
        <f t="shared" ca="1" si="454"/>
        <v>0</v>
      </c>
      <c r="R983" s="306">
        <f t="shared" ca="1" si="455"/>
        <v>0</v>
      </c>
      <c r="S983" s="307">
        <f t="shared" ca="1" si="456"/>
        <v>5.083000000000002</v>
      </c>
      <c r="T983" s="304">
        <f t="shared" ca="1" si="436"/>
        <v>49.86423000000002</v>
      </c>
      <c r="U983" s="311">
        <f t="shared" ca="1" si="437"/>
        <v>0</v>
      </c>
      <c r="V983" s="306">
        <f t="shared" ca="1" si="438"/>
        <v>1.2267982357007752</v>
      </c>
      <c r="W983" s="304">
        <f t="shared" ca="1" si="439"/>
        <v>43.693351191348583</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1.2044792999523342</v>
      </c>
      <c r="AH983" s="304">
        <f t="shared" ca="1" si="463"/>
        <v>-8.595948544145136</v>
      </c>
    </row>
    <row r="984" spans="1:34" x14ac:dyDescent="0.2">
      <c r="A984" s="347">
        <f t="shared" ca="1" si="441"/>
        <v>1E-4</v>
      </c>
      <c r="B984" s="304">
        <f t="shared" ca="1" si="442"/>
        <v>34.359300000002165</v>
      </c>
      <c r="D984" s="306">
        <f t="shared" ca="1" si="443"/>
        <v>-0.37963889668894513</v>
      </c>
      <c r="E984" s="307">
        <f t="shared" ca="1" si="444"/>
        <v>-1.2224103945255234</v>
      </c>
      <c r="F984" s="304">
        <f t="shared" ca="1" si="445"/>
        <v>1.2800050251945283</v>
      </c>
      <c r="G984" s="306">
        <f t="shared" ca="1" si="446"/>
        <v>4.7565424574412063</v>
      </c>
      <c r="H984" s="307">
        <f t="shared" ca="1" si="447"/>
        <v>-107.59594801147604</v>
      </c>
      <c r="I984" s="304">
        <f t="shared" ca="1" si="448"/>
        <v>107.70103399985395</v>
      </c>
      <c r="J984" s="306">
        <f t="shared" ca="1" si="449"/>
        <v>386.39683720709877</v>
      </c>
      <c r="K984" s="307">
        <f t="shared" ca="1" si="450"/>
        <v>-14.679468249873159</v>
      </c>
      <c r="L984" s="304">
        <f t="shared" ca="1" si="435"/>
        <v>386.67557796135537</v>
      </c>
      <c r="M984" s="306">
        <f t="shared" ca="1" si="451"/>
        <v>-1.526617641580035</v>
      </c>
      <c r="N984" s="304">
        <f t="shared" ca="1" si="452"/>
        <v>-87.468747792751415</v>
      </c>
      <c r="P984" s="310">
        <f t="shared" ca="1" si="453"/>
        <v>23</v>
      </c>
      <c r="Q984" s="304">
        <f t="shared" ca="1" si="454"/>
        <v>0</v>
      </c>
      <c r="R984" s="306">
        <f t="shared" ca="1" si="455"/>
        <v>0</v>
      </c>
      <c r="S984" s="307">
        <f t="shared" ca="1" si="456"/>
        <v>5.083000000000002</v>
      </c>
      <c r="T984" s="304">
        <f t="shared" ca="1" si="436"/>
        <v>49.86423000000002</v>
      </c>
      <c r="U984" s="311">
        <f t="shared" ca="1" si="437"/>
        <v>0</v>
      </c>
      <c r="V984" s="306">
        <f t="shared" ca="1" si="438"/>
        <v>1.2267995556866378</v>
      </c>
      <c r="W984" s="304">
        <f t="shared" ca="1" si="439"/>
        <v>43.693495930934702</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1.2044509986466778</v>
      </c>
      <c r="AH984" s="304">
        <f t="shared" ca="1" si="463"/>
        <v>-8.595977019741996</v>
      </c>
    </row>
    <row r="985" spans="1:34" x14ac:dyDescent="0.2">
      <c r="A985" s="347">
        <f t="shared" ca="1" si="441"/>
        <v>1E-4</v>
      </c>
      <c r="B985" s="304">
        <f t="shared" ca="1" si="442"/>
        <v>34.359400000002168</v>
      </c>
      <c r="D985" s="306">
        <f t="shared" ca="1" si="443"/>
        <v>-0.37963669969296926</v>
      </c>
      <c r="E985" s="307">
        <f t="shared" ca="1" si="444"/>
        <v>-1.2223817943618389</v>
      </c>
      <c r="F985" s="304">
        <f t="shared" ca="1" si="445"/>
        <v>1.2799770603182852</v>
      </c>
      <c r="G985" s="306">
        <f t="shared" ca="1" si="446"/>
        <v>4.7565044937712369</v>
      </c>
      <c r="H985" s="307">
        <f t="shared" ca="1" si="447"/>
        <v>-107.59607024965547</v>
      </c>
      <c r="I985" s="304">
        <f t="shared" ca="1" si="448"/>
        <v>107.70115444213242</v>
      </c>
      <c r="J985" s="306">
        <f t="shared" ca="1" si="449"/>
        <v>386.39683720709877</v>
      </c>
      <c r="K985" s="307">
        <f t="shared" ca="1" si="450"/>
        <v>-14.690227850786215</v>
      </c>
      <c r="L985" s="304">
        <f t="shared" ca="1" si="435"/>
        <v>386.67598658044074</v>
      </c>
      <c r="M985" s="306">
        <f t="shared" ca="1" si="451"/>
        <v>-1.5266180438523584</v>
      </c>
      <c r="N985" s="304">
        <f t="shared" ca="1" si="452"/>
        <v>-87.468770841257765</v>
      </c>
      <c r="P985" s="310">
        <f t="shared" ca="1" si="453"/>
        <v>23</v>
      </c>
      <c r="Q985" s="304">
        <f t="shared" ca="1" si="454"/>
        <v>0</v>
      </c>
      <c r="R985" s="306">
        <f t="shared" ca="1" si="455"/>
        <v>0</v>
      </c>
      <c r="S985" s="307">
        <f t="shared" ca="1" si="456"/>
        <v>5.083000000000002</v>
      </c>
      <c r="T985" s="304">
        <f t="shared" ca="1" si="436"/>
        <v>49.86423000000002</v>
      </c>
      <c r="U985" s="311">
        <f t="shared" ca="1" si="437"/>
        <v>0</v>
      </c>
      <c r="V985" s="306">
        <f t="shared" ca="1" si="438"/>
        <v>1.2268008756754216</v>
      </c>
      <c r="W985" s="304">
        <f t="shared" ca="1" si="439"/>
        <v>43.693640668648136</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1.2044226977060823</v>
      </c>
      <c r="AH985" s="304">
        <f t="shared" ca="1" si="463"/>
        <v>-8.5960054949704272</v>
      </c>
    </row>
    <row r="986" spans="1:34" x14ac:dyDescent="0.2">
      <c r="A986" s="347">
        <f t="shared" ca="1" si="441"/>
        <v>1E-4</v>
      </c>
      <c r="B986" s="304">
        <f t="shared" ca="1" si="442"/>
        <v>34.359500000002171</v>
      </c>
      <c r="D986" s="306">
        <f t="shared" ca="1" si="443"/>
        <v>-0.37963450269307114</v>
      </c>
      <c r="E986" s="307">
        <f t="shared" ca="1" si="444"/>
        <v>-1.2223531945681518</v>
      </c>
      <c r="F986" s="304">
        <f t="shared" ca="1" si="445"/>
        <v>1.2799490958260729</v>
      </c>
      <c r="G986" s="306">
        <f t="shared" ca="1" si="446"/>
        <v>4.7564665303209672</v>
      </c>
      <c r="H986" s="307">
        <f t="shared" ca="1" si="447"/>
        <v>-107.59619248497492</v>
      </c>
      <c r="I986" s="304">
        <f t="shared" ca="1" si="448"/>
        <v>107.70127488158084</v>
      </c>
      <c r="J986" s="306">
        <f t="shared" ca="1" si="449"/>
        <v>386.39683720709877</v>
      </c>
      <c r="K986" s="307">
        <f t="shared" ca="1" si="450"/>
        <v>-14.700987463922946</v>
      </c>
      <c r="L986" s="304">
        <f t="shared" ca="1" si="435"/>
        <v>386.67639549895415</v>
      </c>
      <c r="M986" s="306">
        <f t="shared" ca="1" si="451"/>
        <v>-1.5266184461205712</v>
      </c>
      <c r="N986" s="304">
        <f t="shared" ca="1" si="452"/>
        <v>-87.468793889528598</v>
      </c>
      <c r="P986" s="310">
        <f t="shared" ca="1" si="453"/>
        <v>23</v>
      </c>
      <c r="Q986" s="304">
        <f t="shared" ca="1" si="454"/>
        <v>0</v>
      </c>
      <c r="R986" s="306">
        <f t="shared" ca="1" si="455"/>
        <v>0</v>
      </c>
      <c r="S986" s="307">
        <f t="shared" ca="1" si="456"/>
        <v>5.083000000000002</v>
      </c>
      <c r="T986" s="304">
        <f t="shared" ca="1" si="436"/>
        <v>49.86423000000002</v>
      </c>
      <c r="U986" s="311">
        <f t="shared" ca="1" si="437"/>
        <v>0</v>
      </c>
      <c r="V986" s="306">
        <f t="shared" ca="1" si="438"/>
        <v>1.226802195667126</v>
      </c>
      <c r="W986" s="304">
        <f t="shared" ca="1" si="439"/>
        <v>43.693785404488914</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1.2043943971305406</v>
      </c>
      <c r="AH986" s="304">
        <f t="shared" ca="1" si="463"/>
        <v>-8.5960339698304384</v>
      </c>
    </row>
    <row r="987" spans="1:34" x14ac:dyDescent="0.2">
      <c r="A987" s="347">
        <f t="shared" ca="1" si="441"/>
        <v>1E-4</v>
      </c>
      <c r="B987" s="304">
        <f t="shared" ca="1" si="442"/>
        <v>34.359600000002175</v>
      </c>
      <c r="D987" s="306">
        <f t="shared" ca="1" si="443"/>
        <v>-0.37963230568925554</v>
      </c>
      <c r="E987" s="307">
        <f t="shared" ca="1" si="444"/>
        <v>-1.2223245951444621</v>
      </c>
      <c r="F987" s="304">
        <f t="shared" ca="1" si="445"/>
        <v>1.2799211317178936</v>
      </c>
      <c r="G987" s="306">
        <f t="shared" ca="1" si="446"/>
        <v>4.7564285670903983</v>
      </c>
      <c r="H987" s="307">
        <f t="shared" ca="1" si="447"/>
        <v>-107.59631471743444</v>
      </c>
      <c r="I987" s="304">
        <f t="shared" ca="1" si="448"/>
        <v>107.70139531819926</v>
      </c>
      <c r="J987" s="306">
        <f t="shared" ca="1" si="449"/>
        <v>386.39683720709877</v>
      </c>
      <c r="K987" s="307">
        <f t="shared" ca="1" si="450"/>
        <v>-14.711747089283067</v>
      </c>
      <c r="L987" s="304">
        <f t="shared" ca="1" si="435"/>
        <v>386.67680471689556</v>
      </c>
      <c r="M987" s="306">
        <f t="shared" ca="1" si="451"/>
        <v>-1.5266188483846739</v>
      </c>
      <c r="N987" s="304">
        <f t="shared" ca="1" si="452"/>
        <v>-87.468816937563929</v>
      </c>
      <c r="P987" s="310">
        <f t="shared" ca="1" si="453"/>
        <v>23</v>
      </c>
      <c r="Q987" s="304">
        <f t="shared" ca="1" si="454"/>
        <v>0</v>
      </c>
      <c r="R987" s="306">
        <f t="shared" ca="1" si="455"/>
        <v>0</v>
      </c>
      <c r="S987" s="307">
        <f t="shared" ca="1" si="456"/>
        <v>5.083000000000002</v>
      </c>
      <c r="T987" s="304">
        <f t="shared" ca="1" si="436"/>
        <v>49.86423000000002</v>
      </c>
      <c r="U987" s="311">
        <f t="shared" ca="1" si="437"/>
        <v>0</v>
      </c>
      <c r="V987" s="306">
        <f t="shared" ca="1" si="438"/>
        <v>1.2268035156617518</v>
      </c>
      <c r="W987" s="304">
        <f t="shared" ca="1" si="439"/>
        <v>43.69393013845707</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1.2043660969200491</v>
      </c>
      <c r="AH987" s="304">
        <f t="shared" ca="1" si="463"/>
        <v>-8.5960624443220333</v>
      </c>
    </row>
    <row r="988" spans="1:34" x14ac:dyDescent="0.2">
      <c r="A988" s="347">
        <f t="shared" ca="1" si="441"/>
        <v>1E-4</v>
      </c>
      <c r="B988" s="304">
        <f t="shared" ca="1" si="442"/>
        <v>34.359700000002178</v>
      </c>
      <c r="D988" s="306">
        <f t="shared" ca="1" si="443"/>
        <v>-0.37963010868151792</v>
      </c>
      <c r="E988" s="307">
        <f t="shared" ca="1" si="444"/>
        <v>-1.2222959960907573</v>
      </c>
      <c r="F988" s="304">
        <f t="shared" ca="1" si="445"/>
        <v>1.2798931679937344</v>
      </c>
      <c r="G988" s="306">
        <f t="shared" ca="1" si="446"/>
        <v>4.7563906040795301</v>
      </c>
      <c r="H988" s="307">
        <f t="shared" ca="1" si="447"/>
        <v>-107.59643694703405</v>
      </c>
      <c r="I988" s="304">
        <f t="shared" ca="1" si="448"/>
        <v>107.70151575198767</v>
      </c>
      <c r="J988" s="306">
        <f t="shared" ca="1" si="449"/>
        <v>386.39683720709877</v>
      </c>
      <c r="K988" s="307">
        <f t="shared" ca="1" si="450"/>
        <v>-14.722506726866291</v>
      </c>
      <c r="L988" s="304">
        <f t="shared" ca="1" si="435"/>
        <v>386.67721423426519</v>
      </c>
      <c r="M988" s="306">
        <f t="shared" ca="1" si="451"/>
        <v>-1.5266192506446661</v>
      </c>
      <c r="N988" s="304">
        <f t="shared" ca="1" si="452"/>
        <v>-87.468839985363743</v>
      </c>
      <c r="P988" s="310">
        <f t="shared" ca="1" si="453"/>
        <v>23</v>
      </c>
      <c r="Q988" s="304">
        <f t="shared" ca="1" si="454"/>
        <v>0</v>
      </c>
      <c r="R988" s="306">
        <f t="shared" ca="1" si="455"/>
        <v>0</v>
      </c>
      <c r="S988" s="307">
        <f t="shared" ca="1" si="456"/>
        <v>5.083000000000002</v>
      </c>
      <c r="T988" s="304">
        <f t="shared" ca="1" si="436"/>
        <v>49.86423000000002</v>
      </c>
      <c r="U988" s="311">
        <f t="shared" ca="1" si="437"/>
        <v>0</v>
      </c>
      <c r="V988" s="306">
        <f t="shared" ca="1" si="438"/>
        <v>1.226804835659298</v>
      </c>
      <c r="W988" s="304">
        <f t="shared" ca="1" si="439"/>
        <v>43.694074870552548</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1.204337797074599</v>
      </c>
      <c r="AH988" s="304">
        <f t="shared" ca="1" si="463"/>
        <v>-8.5960909184452206</v>
      </c>
    </row>
    <row r="989" spans="1:34" x14ac:dyDescent="0.2">
      <c r="A989" s="347">
        <f t="shared" ca="1" si="441"/>
        <v>1E-4</v>
      </c>
      <c r="B989" s="304">
        <f t="shared" ca="1" si="442"/>
        <v>34.359800000002181</v>
      </c>
      <c r="D989" s="306">
        <f t="shared" ca="1" si="443"/>
        <v>-0.37962791166986226</v>
      </c>
      <c r="E989" s="307">
        <f t="shared" ca="1" si="444"/>
        <v>-1.2222673974070535</v>
      </c>
      <c r="F989" s="304">
        <f t="shared" ca="1" si="445"/>
        <v>1.2798652046536123</v>
      </c>
      <c r="G989" s="306">
        <f t="shared" ca="1" si="446"/>
        <v>4.7563526412883634</v>
      </c>
      <c r="H989" s="307">
        <f t="shared" ca="1" si="447"/>
        <v>-107.59655917377378</v>
      </c>
      <c r="I989" s="304">
        <f t="shared" ca="1" si="448"/>
        <v>107.70163618294615</v>
      </c>
      <c r="J989" s="306">
        <f t="shared" ca="1" si="449"/>
        <v>386.39683720709877</v>
      </c>
      <c r="K989" s="307">
        <f t="shared" ca="1" si="450"/>
        <v>-14.733266376672331</v>
      </c>
      <c r="L989" s="304">
        <f t="shared" ca="1" si="435"/>
        <v>386.67762405106293</v>
      </c>
      <c r="M989" s="306">
        <f t="shared" ca="1" si="451"/>
        <v>-1.5266196529005482</v>
      </c>
      <c r="N989" s="304">
        <f t="shared" ca="1" si="452"/>
        <v>-87.468863032928084</v>
      </c>
      <c r="P989" s="310">
        <f t="shared" ca="1" si="453"/>
        <v>23</v>
      </c>
      <c r="Q989" s="304">
        <f t="shared" ca="1" si="454"/>
        <v>0</v>
      </c>
      <c r="R989" s="306">
        <f t="shared" ca="1" si="455"/>
        <v>0</v>
      </c>
      <c r="S989" s="307">
        <f t="shared" ca="1" si="456"/>
        <v>5.083000000000002</v>
      </c>
      <c r="T989" s="304">
        <f t="shared" ca="1" si="436"/>
        <v>49.86423000000002</v>
      </c>
      <c r="U989" s="311">
        <f t="shared" ca="1" si="437"/>
        <v>0</v>
      </c>
      <c r="V989" s="306">
        <f t="shared" ca="1" si="438"/>
        <v>1.2268061556597651</v>
      </c>
      <c r="W989" s="304">
        <f t="shared" ca="1" si="439"/>
        <v>43.69421960077544</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1.2043094975942044</v>
      </c>
      <c r="AH989" s="304">
        <f t="shared" ca="1" si="463"/>
        <v>-8.5961193921999861</v>
      </c>
    </row>
    <row r="990" spans="1:34" x14ac:dyDescent="0.2">
      <c r="A990" s="347">
        <f t="shared" ca="1" si="441"/>
        <v>1E-4</v>
      </c>
      <c r="B990" s="304">
        <f t="shared" ca="1" si="442"/>
        <v>34.359900000002185</v>
      </c>
      <c r="D990" s="306">
        <f t="shared" ca="1" si="443"/>
        <v>-0.37962571465428657</v>
      </c>
      <c r="E990" s="307">
        <f t="shared" ca="1" si="444"/>
        <v>-1.2222387990933292</v>
      </c>
      <c r="F990" s="304">
        <f t="shared" ca="1" si="445"/>
        <v>1.2798372416975063</v>
      </c>
      <c r="G990" s="306">
        <f t="shared" ca="1" si="446"/>
        <v>4.7563146787168984</v>
      </c>
      <c r="H990" s="307">
        <f t="shared" ca="1" si="447"/>
        <v>-107.5966813976537</v>
      </c>
      <c r="I990" s="304">
        <f t="shared" ca="1" si="448"/>
        <v>107.70175661107471</v>
      </c>
      <c r="J990" s="306">
        <f t="shared" ca="1" si="449"/>
        <v>386.39683720709877</v>
      </c>
      <c r="K990" s="307">
        <f t="shared" ca="1" si="450"/>
        <v>-14.744026038700902</v>
      </c>
      <c r="L990" s="304">
        <f t="shared" ca="1" si="435"/>
        <v>386.67803416728896</v>
      </c>
      <c r="M990" s="306">
        <f t="shared" ca="1" si="451"/>
        <v>-1.5266200551523201</v>
      </c>
      <c r="N990" s="304">
        <f t="shared" ca="1" si="452"/>
        <v>-87.468886080256908</v>
      </c>
      <c r="P990" s="310">
        <f t="shared" ca="1" si="453"/>
        <v>23</v>
      </c>
      <c r="Q990" s="304">
        <f t="shared" ca="1" si="454"/>
        <v>0</v>
      </c>
      <c r="R990" s="306">
        <f t="shared" ca="1" si="455"/>
        <v>0</v>
      </c>
      <c r="S990" s="307">
        <f t="shared" ca="1" si="456"/>
        <v>5.083000000000002</v>
      </c>
      <c r="T990" s="304">
        <f t="shared" ca="1" si="436"/>
        <v>49.86423000000002</v>
      </c>
      <c r="U990" s="311">
        <f t="shared" ca="1" si="437"/>
        <v>0</v>
      </c>
      <c r="V990" s="306">
        <f t="shared" ca="1" si="438"/>
        <v>1.2268074756631531</v>
      </c>
      <c r="W990" s="304">
        <f t="shared" ca="1" si="439"/>
        <v>43.694364329125726</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1.2042811984788404</v>
      </c>
      <c r="AH990" s="304">
        <f t="shared" ca="1" si="463"/>
        <v>-8.5961478655863512</v>
      </c>
    </row>
    <row r="991" spans="1:34" x14ac:dyDescent="0.2">
      <c r="A991" s="347">
        <f t="shared" ca="1" si="441"/>
        <v>1E-4</v>
      </c>
      <c r="B991" s="304">
        <f t="shared" ca="1" si="442"/>
        <v>34.360000000002188</v>
      </c>
      <c r="D991" s="306">
        <f t="shared" ca="1" si="443"/>
        <v>-0.37962351763479318</v>
      </c>
      <c r="E991" s="307">
        <f t="shared" ca="1" si="444"/>
        <v>-1.2222102011495881</v>
      </c>
      <c r="F991" s="304">
        <f t="shared" ca="1" si="445"/>
        <v>1.2798092791254214</v>
      </c>
      <c r="G991" s="306">
        <f t="shared" ca="1" si="446"/>
        <v>4.7562767163651349</v>
      </c>
      <c r="H991" s="307">
        <f t="shared" ca="1" si="447"/>
        <v>-107.59680361867382</v>
      </c>
      <c r="I991" s="304">
        <f t="shared" ca="1" si="448"/>
        <v>107.7018770363734</v>
      </c>
      <c r="J991" s="306">
        <f t="shared" ca="1" si="449"/>
        <v>386.39683720709877</v>
      </c>
      <c r="K991" s="307">
        <f t="shared" ca="1" si="450"/>
        <v>-14.754785712951719</v>
      </c>
      <c r="L991" s="304">
        <f t="shared" ca="1" si="435"/>
        <v>386.67844458294326</v>
      </c>
      <c r="M991" s="306">
        <f t="shared" ca="1" si="451"/>
        <v>-1.526620457399982</v>
      </c>
      <c r="N991" s="304">
        <f t="shared" ca="1" si="452"/>
        <v>-87.468909127350258</v>
      </c>
      <c r="P991" s="310">
        <f t="shared" ca="1" si="453"/>
        <v>23</v>
      </c>
      <c r="Q991" s="304">
        <f t="shared" ca="1" si="454"/>
        <v>0</v>
      </c>
      <c r="R991" s="306">
        <f t="shared" ca="1" si="455"/>
        <v>0</v>
      </c>
      <c r="S991" s="307">
        <f t="shared" ca="1" si="456"/>
        <v>5.083000000000002</v>
      </c>
      <c r="T991" s="304">
        <f t="shared" ca="1" si="436"/>
        <v>49.86423000000002</v>
      </c>
      <c r="U991" s="311">
        <f t="shared" ca="1" si="437"/>
        <v>0</v>
      </c>
      <c r="V991" s="306">
        <f t="shared" ca="1" si="438"/>
        <v>1.2268087956694615</v>
      </c>
      <c r="W991" s="304">
        <f t="shared" ca="1" si="439"/>
        <v>43.694509055603412</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1.2042528997285213</v>
      </c>
      <c r="AH991" s="304">
        <f t="shared" ca="1" si="463"/>
        <v>-8.5961763386043106</v>
      </c>
    </row>
    <row r="992" spans="1:34" x14ac:dyDescent="0.2">
      <c r="A992" s="347">
        <f t="shared" ca="1" si="441"/>
        <v>1E-4</v>
      </c>
      <c r="B992" s="304">
        <f t="shared" ca="1" si="442"/>
        <v>34.360100000002191</v>
      </c>
      <c r="D992" s="306">
        <f t="shared" ca="1" si="443"/>
        <v>-0.37962132061138104</v>
      </c>
      <c r="E992" s="307">
        <f t="shared" ca="1" si="444"/>
        <v>-1.2221816035758337</v>
      </c>
      <c r="F992" s="304">
        <f t="shared" ca="1" si="445"/>
        <v>1.2797813169373609</v>
      </c>
      <c r="G992" s="306">
        <f t="shared" ca="1" si="446"/>
        <v>4.756238754233074</v>
      </c>
      <c r="H992" s="307">
        <f t="shared" ca="1" si="447"/>
        <v>-107.59692583683417</v>
      </c>
      <c r="I992" s="304">
        <f t="shared" ca="1" si="448"/>
        <v>107.70199745884226</v>
      </c>
      <c r="J992" s="306">
        <f t="shared" ca="1" si="449"/>
        <v>386.39683720709877</v>
      </c>
      <c r="K992" s="307">
        <f t="shared" ca="1" si="450"/>
        <v>-14.765545399424495</v>
      </c>
      <c r="L992" s="304">
        <f t="shared" ca="1" si="435"/>
        <v>386.67885529802589</v>
      </c>
      <c r="M992" s="306">
        <f t="shared" ca="1" si="451"/>
        <v>-1.5266208596435338</v>
      </c>
      <c r="N992" s="304">
        <f t="shared" ca="1" si="452"/>
        <v>-87.468932174208106</v>
      </c>
      <c r="P992" s="310">
        <f t="shared" ca="1" si="453"/>
        <v>23</v>
      </c>
      <c r="Q992" s="304">
        <f t="shared" ca="1" si="454"/>
        <v>0</v>
      </c>
      <c r="R992" s="306">
        <f t="shared" ca="1" si="455"/>
        <v>0</v>
      </c>
      <c r="S992" s="307">
        <f t="shared" ca="1" si="456"/>
        <v>5.083000000000002</v>
      </c>
      <c r="T992" s="304">
        <f t="shared" ca="1" si="436"/>
        <v>49.86423000000002</v>
      </c>
      <c r="U992" s="311">
        <f t="shared" ca="1" si="437"/>
        <v>0</v>
      </c>
      <c r="V992" s="306">
        <f t="shared" ca="1" si="438"/>
        <v>1.2268101156786908</v>
      </c>
      <c r="W992" s="304">
        <f t="shared" ca="1" si="439"/>
        <v>43.694653780208519</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1.2042246013432365</v>
      </c>
      <c r="AH992" s="304">
        <f t="shared" ca="1" si="463"/>
        <v>-8.5962048112538643</v>
      </c>
    </row>
    <row r="993" spans="1:34" x14ac:dyDescent="0.2">
      <c r="A993" s="347">
        <f t="shared" ca="1" si="441"/>
        <v>1E-4</v>
      </c>
      <c r="B993" s="304">
        <f t="shared" ca="1" si="442"/>
        <v>34.360200000002195</v>
      </c>
      <c r="D993" s="306">
        <f t="shared" ca="1" si="443"/>
        <v>-0.37961912358405131</v>
      </c>
      <c r="E993" s="307">
        <f t="shared" ca="1" si="444"/>
        <v>-1.2221530063720554</v>
      </c>
      <c r="F993" s="304">
        <f t="shared" ca="1" si="445"/>
        <v>1.2797533551333149</v>
      </c>
      <c r="G993" s="306">
        <f t="shared" ca="1" si="446"/>
        <v>4.7562007923207155</v>
      </c>
      <c r="H993" s="307">
        <f t="shared" ca="1" si="447"/>
        <v>-107.59704805213481</v>
      </c>
      <c r="I993" s="304">
        <f t="shared" ca="1" si="448"/>
        <v>107.70211787848129</v>
      </c>
      <c r="J993" s="306">
        <f t="shared" ca="1" si="449"/>
        <v>386.39683720709877</v>
      </c>
      <c r="K993" s="307">
        <f t="shared" ca="1" si="450"/>
        <v>-14.776305098118943</v>
      </c>
      <c r="L993" s="304">
        <f t="shared" ca="1" si="435"/>
        <v>386.67926631253692</v>
      </c>
      <c r="M993" s="306">
        <f t="shared" ca="1" si="451"/>
        <v>-1.5266212618829755</v>
      </c>
      <c r="N993" s="304">
        <f t="shared" ca="1" si="452"/>
        <v>-87.468955220830466</v>
      </c>
      <c r="P993" s="310">
        <f t="shared" ca="1" si="453"/>
        <v>23</v>
      </c>
      <c r="Q993" s="304">
        <f t="shared" ca="1" si="454"/>
        <v>0</v>
      </c>
      <c r="R993" s="306">
        <f t="shared" ca="1" si="455"/>
        <v>0</v>
      </c>
      <c r="S993" s="307">
        <f t="shared" ca="1" si="456"/>
        <v>5.083000000000002</v>
      </c>
      <c r="T993" s="304">
        <f t="shared" ca="1" si="436"/>
        <v>49.86423000000002</v>
      </c>
      <c r="U993" s="311">
        <f t="shared" ca="1" si="437"/>
        <v>0</v>
      </c>
      <c r="V993" s="306">
        <f t="shared" ca="1" si="438"/>
        <v>1.2268114356908413</v>
      </c>
      <c r="W993" s="304">
        <f t="shared" ca="1" si="439"/>
        <v>43.694798502941083</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1.2041963033229859</v>
      </c>
      <c r="AH993" s="304">
        <f t="shared" ca="1" si="463"/>
        <v>-8.5962332835350193</v>
      </c>
    </row>
    <row r="994" spans="1:34" x14ac:dyDescent="0.2">
      <c r="A994" s="347">
        <f t="shared" ca="1" si="441"/>
        <v>1E-4</v>
      </c>
      <c r="B994" s="304">
        <f t="shared" ca="1" si="442"/>
        <v>34.360300000002198</v>
      </c>
      <c r="D994" s="306">
        <f t="shared" ca="1" si="443"/>
        <v>-0.37961692655280493</v>
      </c>
      <c r="E994" s="307">
        <f t="shared" ca="1" si="444"/>
        <v>-1.2221244095382495</v>
      </c>
      <c r="F994" s="304">
        <f t="shared" ca="1" si="445"/>
        <v>1.2797253937132813</v>
      </c>
      <c r="G994" s="306">
        <f t="shared" ca="1" si="446"/>
        <v>4.7561628306280603</v>
      </c>
      <c r="H994" s="307">
        <f t="shared" ca="1" si="447"/>
        <v>-107.59717026457577</v>
      </c>
      <c r="I994" s="304">
        <f t="shared" ca="1" si="448"/>
        <v>107.70223829529057</v>
      </c>
      <c r="J994" s="306">
        <f t="shared" ca="1" si="449"/>
        <v>386.39683720709877</v>
      </c>
      <c r="K994" s="307">
        <f t="shared" ca="1" si="450"/>
        <v>-14.787064809034778</v>
      </c>
      <c r="L994" s="304">
        <f t="shared" ca="1" si="435"/>
        <v>386.67967762647646</v>
      </c>
      <c r="M994" s="306">
        <f t="shared" ca="1" si="451"/>
        <v>-1.5266216641183075</v>
      </c>
      <c r="N994" s="304">
        <f t="shared" ca="1" si="452"/>
        <v>-87.468978267217366</v>
      </c>
      <c r="P994" s="310">
        <f t="shared" ca="1" si="453"/>
        <v>23</v>
      </c>
      <c r="Q994" s="304">
        <f t="shared" ca="1" si="454"/>
        <v>0</v>
      </c>
      <c r="R994" s="306">
        <f t="shared" ca="1" si="455"/>
        <v>0</v>
      </c>
      <c r="S994" s="307">
        <f t="shared" ca="1" si="456"/>
        <v>5.083000000000002</v>
      </c>
      <c r="T994" s="304">
        <f t="shared" ca="1" si="436"/>
        <v>49.86423000000002</v>
      </c>
      <c r="U994" s="311">
        <f t="shared" ca="1" si="437"/>
        <v>0</v>
      </c>
      <c r="V994" s="306">
        <f t="shared" ca="1" si="438"/>
        <v>1.2268127557059123</v>
      </c>
      <c r="W994" s="304">
        <f t="shared" ca="1" si="439"/>
        <v>43.694943223801097</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1.2041680056677624</v>
      </c>
      <c r="AH994" s="304">
        <f t="shared" ca="1" si="463"/>
        <v>-8.5962617554477809</v>
      </c>
    </row>
    <row r="995" spans="1:34" x14ac:dyDescent="0.2">
      <c r="A995" s="347">
        <f t="shared" ca="1" si="441"/>
        <v>1E-4</v>
      </c>
      <c r="B995" s="304">
        <f t="shared" ca="1" si="442"/>
        <v>34.360400000002201</v>
      </c>
      <c r="D995" s="306">
        <f t="shared" ca="1" si="443"/>
        <v>-0.37961472951764069</v>
      </c>
      <c r="E995" s="307">
        <f t="shared" ca="1" si="444"/>
        <v>-1.2220958130744197</v>
      </c>
      <c r="F995" s="304">
        <f t="shared" ca="1" si="445"/>
        <v>1.2796974326772632</v>
      </c>
      <c r="G995" s="306">
        <f t="shared" ca="1" si="446"/>
        <v>4.7561248691551086</v>
      </c>
      <c r="H995" s="307">
        <f t="shared" ca="1" si="447"/>
        <v>-107.59729247415707</v>
      </c>
      <c r="I995" s="304">
        <f t="shared" ca="1" si="448"/>
        <v>107.70235870927011</v>
      </c>
      <c r="J995" s="306">
        <f t="shared" ca="1" si="449"/>
        <v>386.39683720709877</v>
      </c>
      <c r="K995" s="307">
        <f t="shared" ca="1" si="450"/>
        <v>-14.797824532171715</v>
      </c>
      <c r="L995" s="304">
        <f t="shared" ca="1" si="435"/>
        <v>386.68008923984451</v>
      </c>
      <c r="M995" s="306">
        <f t="shared" ca="1" si="451"/>
        <v>-1.5266220663495293</v>
      </c>
      <c r="N995" s="304">
        <f t="shared" ca="1" si="452"/>
        <v>-87.469001313368764</v>
      </c>
      <c r="P995" s="310">
        <f t="shared" ca="1" si="453"/>
        <v>23</v>
      </c>
      <c r="Q995" s="304">
        <f t="shared" ca="1" si="454"/>
        <v>0</v>
      </c>
      <c r="R995" s="306">
        <f t="shared" ca="1" si="455"/>
        <v>0</v>
      </c>
      <c r="S995" s="307">
        <f t="shared" ca="1" si="456"/>
        <v>5.083000000000002</v>
      </c>
      <c r="T995" s="304">
        <f t="shared" ca="1" si="436"/>
        <v>49.86423000000002</v>
      </c>
      <c r="U995" s="311">
        <f t="shared" ca="1" si="437"/>
        <v>0</v>
      </c>
      <c r="V995" s="306">
        <f t="shared" ca="1" si="438"/>
        <v>1.2268140757239037</v>
      </c>
      <c r="W995" s="304">
        <f t="shared" ca="1" si="439"/>
        <v>43.695087942788561</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1.2041397083775713</v>
      </c>
      <c r="AH995" s="304">
        <f t="shared" ca="1" si="463"/>
        <v>-8.5962902269921457</v>
      </c>
    </row>
    <row r="996" spans="1:34" x14ac:dyDescent="0.2">
      <c r="A996" s="347">
        <f t="shared" ca="1" si="441"/>
        <v>1E-4</v>
      </c>
      <c r="B996" s="304">
        <f t="shared" ca="1" si="442"/>
        <v>34.360500000002205</v>
      </c>
      <c r="D996" s="306">
        <f t="shared" ca="1" si="443"/>
        <v>-0.37961253247856142</v>
      </c>
      <c r="E996" s="307">
        <f t="shared" ca="1" si="444"/>
        <v>-1.2220672169805624</v>
      </c>
      <c r="F996" s="304">
        <f t="shared" ca="1" si="445"/>
        <v>1.2796694720252586</v>
      </c>
      <c r="G996" s="306">
        <f t="shared" ca="1" si="446"/>
        <v>4.7560869079018611</v>
      </c>
      <c r="H996" s="307">
        <f t="shared" ca="1" si="447"/>
        <v>-107.59741468087877</v>
      </c>
      <c r="I996" s="304">
        <f t="shared" ca="1" si="448"/>
        <v>107.70247912041998</v>
      </c>
      <c r="J996" s="306">
        <f t="shared" ca="1" si="449"/>
        <v>386.39683720709877</v>
      </c>
      <c r="K996" s="307">
        <f t="shared" ca="1" si="450"/>
        <v>-14.808584267529467</v>
      </c>
      <c r="L996" s="304">
        <f t="shared" ca="1" si="435"/>
        <v>386.68050115264111</v>
      </c>
      <c r="M996" s="306">
        <f t="shared" ca="1" si="451"/>
        <v>-1.5266224685766416</v>
      </c>
      <c r="N996" s="304">
        <f t="shared" ca="1" si="452"/>
        <v>-87.469024359284703</v>
      </c>
      <c r="P996" s="310">
        <f t="shared" ca="1" si="453"/>
        <v>23</v>
      </c>
      <c r="Q996" s="304">
        <f t="shared" ca="1" si="454"/>
        <v>0</v>
      </c>
      <c r="R996" s="306">
        <f t="shared" ca="1" si="455"/>
        <v>0</v>
      </c>
      <c r="S996" s="307">
        <f t="shared" ca="1" si="456"/>
        <v>5.083000000000002</v>
      </c>
      <c r="T996" s="304">
        <f t="shared" ca="1" si="436"/>
        <v>49.86423000000002</v>
      </c>
      <c r="U996" s="311">
        <f t="shared" ca="1" si="437"/>
        <v>0</v>
      </c>
      <c r="V996" s="306">
        <f t="shared" ca="1" si="438"/>
        <v>1.2268153957448156</v>
      </c>
      <c r="W996" s="304">
        <f t="shared" ca="1" si="439"/>
        <v>43.695232659903525</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1.2041114114524039</v>
      </c>
      <c r="AH996" s="304">
        <f t="shared" ca="1" si="463"/>
        <v>-8.5963186981681172</v>
      </c>
    </row>
    <row r="997" spans="1:34" x14ac:dyDescent="0.2">
      <c r="A997" s="347">
        <f t="shared" ca="1" si="441"/>
        <v>1E-4</v>
      </c>
      <c r="B997" s="304">
        <f t="shared" ca="1" si="442"/>
        <v>34.360600000002208</v>
      </c>
      <c r="D997" s="306">
        <f t="shared" ca="1" si="443"/>
        <v>-0.37961033543556455</v>
      </c>
      <c r="E997" s="307">
        <f t="shared" ca="1" si="444"/>
        <v>-1.222038621256667</v>
      </c>
      <c r="F997" s="304">
        <f t="shared" ca="1" si="445"/>
        <v>1.2796415117572568</v>
      </c>
      <c r="G997" s="306">
        <f t="shared" ca="1" si="446"/>
        <v>4.7560489468683178</v>
      </c>
      <c r="H997" s="307">
        <f t="shared" ca="1" si="447"/>
        <v>-107.59753688474089</v>
      </c>
      <c r="I997" s="304">
        <f t="shared" ca="1" si="448"/>
        <v>107.70259952874018</v>
      </c>
      <c r="J997" s="306">
        <f t="shared" ca="1" si="449"/>
        <v>386.39683720709877</v>
      </c>
      <c r="K997" s="307">
        <f t="shared" ca="1" si="450"/>
        <v>-14.819344015107747</v>
      </c>
      <c r="L997" s="304">
        <f t="shared" ca="1" si="435"/>
        <v>386.68091336486634</v>
      </c>
      <c r="M997" s="306">
        <f t="shared" ca="1" si="451"/>
        <v>-1.5266228707996441</v>
      </c>
      <c r="N997" s="304">
        <f t="shared" ca="1" si="452"/>
        <v>-87.469047404965167</v>
      </c>
      <c r="P997" s="310">
        <f t="shared" ca="1" si="453"/>
        <v>23</v>
      </c>
      <c r="Q997" s="304">
        <f t="shared" ca="1" si="454"/>
        <v>0</v>
      </c>
      <c r="R997" s="306">
        <f t="shared" ca="1" si="455"/>
        <v>0</v>
      </c>
      <c r="S997" s="307">
        <f t="shared" ca="1" si="456"/>
        <v>5.083000000000002</v>
      </c>
      <c r="T997" s="304">
        <f t="shared" ca="1" si="436"/>
        <v>49.86423000000002</v>
      </c>
      <c r="U997" s="311">
        <f t="shared" ca="1" si="437"/>
        <v>0</v>
      </c>
      <c r="V997" s="306">
        <f t="shared" ca="1" si="438"/>
        <v>1.2268167157686485</v>
      </c>
      <c r="W997" s="304">
        <f t="shared" ca="1" si="439"/>
        <v>43.695377375146002</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1.2040831148922564</v>
      </c>
      <c r="AH997" s="304">
        <f t="shared" ca="1" si="463"/>
        <v>-8.5963471689757043</v>
      </c>
    </row>
    <row r="998" spans="1:34" x14ac:dyDescent="0.2">
      <c r="A998" s="347">
        <f t="shared" ca="1" si="441"/>
        <v>1E-4</v>
      </c>
      <c r="B998" s="304">
        <f t="shared" ca="1" si="442"/>
        <v>34.360700000002211</v>
      </c>
      <c r="D998" s="306">
        <f t="shared" ca="1" si="443"/>
        <v>-0.37960813838865282</v>
      </c>
      <c r="E998" s="307">
        <f t="shared" ca="1" si="444"/>
        <v>-1.2220100259027333</v>
      </c>
      <c r="F998" s="304">
        <f t="shared" ca="1" si="445"/>
        <v>1.279613551873259</v>
      </c>
      <c r="G998" s="306">
        <f t="shared" ca="1" si="446"/>
        <v>4.7560109860544788</v>
      </c>
      <c r="H998" s="307">
        <f t="shared" ca="1" si="447"/>
        <v>-107.59765908574349</v>
      </c>
      <c r="I998" s="304">
        <f t="shared" ca="1" si="448"/>
        <v>107.70271993423077</v>
      </c>
      <c r="J998" s="306">
        <f t="shared" ca="1" si="449"/>
        <v>386.39683720709877</v>
      </c>
      <c r="K998" s="307">
        <f t="shared" ca="1" si="450"/>
        <v>-14.830103774906272</v>
      </c>
      <c r="L998" s="304">
        <f t="shared" ca="1" si="435"/>
        <v>386.68132587652025</v>
      </c>
      <c r="M998" s="306">
        <f t="shared" ca="1" si="451"/>
        <v>-1.5266232730185367</v>
      </c>
      <c r="N998" s="304">
        <f t="shared" ca="1" si="452"/>
        <v>-87.469070450410157</v>
      </c>
      <c r="P998" s="310">
        <f t="shared" ca="1" si="453"/>
        <v>23</v>
      </c>
      <c r="Q998" s="304">
        <f t="shared" ca="1" si="454"/>
        <v>0</v>
      </c>
      <c r="R998" s="306">
        <f t="shared" ca="1" si="455"/>
        <v>0</v>
      </c>
      <c r="S998" s="307">
        <f t="shared" ca="1" si="456"/>
        <v>5.083000000000002</v>
      </c>
      <c r="T998" s="304">
        <f t="shared" ca="1" si="436"/>
        <v>49.86423000000002</v>
      </c>
      <c r="U998" s="311">
        <f t="shared" ca="1" si="437"/>
        <v>0</v>
      </c>
      <c r="V998" s="306">
        <f t="shared" ca="1" si="438"/>
        <v>1.2268180357954019</v>
      </c>
      <c r="W998" s="304">
        <f t="shared" ca="1" si="439"/>
        <v>43.695522088515979</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1.2040548186971272</v>
      </c>
      <c r="AH998" s="304">
        <f t="shared" ca="1" si="463"/>
        <v>-8.5963756394149087</v>
      </c>
    </row>
    <row r="999" spans="1:34" x14ac:dyDescent="0.2">
      <c r="A999" s="347">
        <f t="shared" ca="1" si="441"/>
        <v>1E-4</v>
      </c>
      <c r="B999" s="304">
        <f t="shared" ca="1" si="442"/>
        <v>34.360800000002214</v>
      </c>
      <c r="D999" s="306">
        <f t="shared" ca="1" si="443"/>
        <v>-0.37960594133782694</v>
      </c>
      <c r="E999" s="307">
        <f t="shared" ca="1" si="444"/>
        <v>-1.2219814309187633</v>
      </c>
      <c r="F999" s="304">
        <f t="shared" ca="1" si="445"/>
        <v>1.2795855923732675</v>
      </c>
      <c r="G999" s="306">
        <f t="shared" ca="1" si="446"/>
        <v>4.7559730254603449</v>
      </c>
      <c r="H999" s="307">
        <f t="shared" ca="1" si="447"/>
        <v>-107.59778128388658</v>
      </c>
      <c r="I999" s="304">
        <f t="shared" ca="1" si="448"/>
        <v>107.70284033689177</v>
      </c>
      <c r="J999" s="306">
        <f t="shared" ca="1" si="449"/>
        <v>386.39683720709877</v>
      </c>
      <c r="K999" s="307">
        <f t="shared" ca="1" si="450"/>
        <v>-14.840863546924753</v>
      </c>
      <c r="L999" s="304">
        <f t="shared" ca="1" si="435"/>
        <v>386.68173868760294</v>
      </c>
      <c r="M999" s="306">
        <f t="shared" ca="1" si="451"/>
        <v>-1.5266236752333198</v>
      </c>
      <c r="N999" s="304">
        <f t="shared" ca="1" si="452"/>
        <v>-87.469093495619688</v>
      </c>
      <c r="P999" s="310">
        <f t="shared" ca="1" si="453"/>
        <v>23</v>
      </c>
      <c r="Q999" s="304">
        <f t="shared" ca="1" si="454"/>
        <v>0</v>
      </c>
      <c r="R999" s="306">
        <f t="shared" ca="1" si="455"/>
        <v>0</v>
      </c>
      <c r="S999" s="307">
        <f t="shared" ca="1" si="456"/>
        <v>5.083000000000002</v>
      </c>
      <c r="T999" s="304">
        <f t="shared" ca="1" si="436"/>
        <v>49.86423000000002</v>
      </c>
      <c r="U999" s="311">
        <f t="shared" ca="1" si="437"/>
        <v>0</v>
      </c>
      <c r="V999" s="306">
        <f t="shared" ca="1" si="438"/>
        <v>1.2268193558250755</v>
      </c>
      <c r="W999" s="304">
        <f t="shared" ca="1" si="439"/>
        <v>43.695666800013477</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1.2040265228670144</v>
      </c>
      <c r="AH999" s="304">
        <f t="shared" ca="1" si="463"/>
        <v>-8.5964041094857286</v>
      </c>
    </row>
    <row r="1000" spans="1:34" x14ac:dyDescent="0.2">
      <c r="A1000" s="347">
        <f t="shared" ca="1" si="441"/>
        <v>1E-4</v>
      </c>
      <c r="B1000" s="304">
        <f t="shared" ca="1" si="442"/>
        <v>34.360900000002218</v>
      </c>
      <c r="D1000" s="306">
        <f t="shared" ca="1" si="443"/>
        <v>-0.37960374428308596</v>
      </c>
      <c r="E1000" s="307">
        <f t="shared" ca="1" si="444"/>
        <v>-1.2219528363047534</v>
      </c>
      <c r="F1000" s="304">
        <f t="shared" ca="1" si="445"/>
        <v>1.2795576332572793</v>
      </c>
      <c r="G1000" s="306">
        <f t="shared" ca="1" si="446"/>
        <v>4.7559350650859162</v>
      </c>
      <c r="H1000" s="307">
        <f t="shared" ca="1" si="447"/>
        <v>-107.59790347917021</v>
      </c>
      <c r="I1000" s="304">
        <f t="shared" ca="1" si="448"/>
        <v>107.70296073672323</v>
      </c>
      <c r="J1000" s="306">
        <f t="shared" ca="1" si="449"/>
        <v>386.39683720709877</v>
      </c>
      <c r="K1000" s="307">
        <f t="shared" ca="1" si="450"/>
        <v>-14.851623331162907</v>
      </c>
      <c r="L1000" s="304">
        <f t="shared" ca="1" si="435"/>
        <v>386.68215179811432</v>
      </c>
      <c r="M1000" s="306">
        <f t="shared" ca="1" si="451"/>
        <v>-1.5266240774439934</v>
      </c>
      <c r="N1000" s="304">
        <f t="shared" ca="1" si="452"/>
        <v>-87.46911654059376</v>
      </c>
      <c r="P1000" s="310">
        <f t="shared" ca="1" si="453"/>
        <v>23</v>
      </c>
      <c r="Q1000" s="304">
        <f t="shared" ca="1" si="454"/>
        <v>0</v>
      </c>
      <c r="R1000" s="306">
        <f t="shared" ca="1" si="455"/>
        <v>0</v>
      </c>
      <c r="S1000" s="307">
        <f t="shared" ca="1" si="456"/>
        <v>5.083000000000002</v>
      </c>
      <c r="T1000" s="304">
        <f t="shared" ca="1" si="436"/>
        <v>49.86423000000002</v>
      </c>
      <c r="U1000" s="311">
        <f t="shared" ca="1" si="437"/>
        <v>0</v>
      </c>
      <c r="V1000" s="306">
        <f t="shared" ca="1" si="438"/>
        <v>1.2268206758576699</v>
      </c>
      <c r="W1000" s="304">
        <f t="shared" ca="1" si="439"/>
        <v>43.695811509638524</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1.2039982274019181</v>
      </c>
      <c r="AH1000" s="304">
        <f t="shared" ca="1" si="463"/>
        <v>-8.5964325791881677</v>
      </c>
    </row>
    <row r="1001" spans="1:34" x14ac:dyDescent="0.2">
      <c r="A1001" s="347">
        <f t="shared" ca="1" si="441"/>
        <v>1E-4</v>
      </c>
      <c r="B1001" s="304">
        <f t="shared" ca="1" si="442"/>
        <v>34.361000000002221</v>
      </c>
      <c r="D1001" s="306">
        <f t="shared" ca="1" si="443"/>
        <v>-0.37960154722442913</v>
      </c>
      <c r="E1001" s="307">
        <f t="shared" ca="1" si="444"/>
        <v>-1.2219242420606946</v>
      </c>
      <c r="F1001" s="304">
        <f t="shared" ca="1" si="445"/>
        <v>1.2795296745252858</v>
      </c>
      <c r="G1001" s="306">
        <f t="shared" ca="1" si="446"/>
        <v>4.7558971049311936</v>
      </c>
      <c r="H1001" s="307">
        <f t="shared" ca="1" si="447"/>
        <v>-107.59802567159441</v>
      </c>
      <c r="I1001" s="304">
        <f t="shared" ca="1" si="448"/>
        <v>107.70308113372516</v>
      </c>
      <c r="J1001" s="306">
        <f t="shared" ca="1" si="449"/>
        <v>386.39683720709877</v>
      </c>
      <c r="K1001" s="307">
        <f t="shared" ca="1" si="450"/>
        <v>-14.862383127620445</v>
      </c>
      <c r="L1001" s="304">
        <f t="shared" ca="1" si="435"/>
        <v>386.68256520805454</v>
      </c>
      <c r="M1001" s="306">
        <f t="shared" ca="1" si="451"/>
        <v>-1.5266244796505573</v>
      </c>
      <c r="N1001" s="304">
        <f t="shared" ca="1" si="452"/>
        <v>-87.469139585332357</v>
      </c>
      <c r="P1001" s="310">
        <f t="shared" ca="1" si="453"/>
        <v>23</v>
      </c>
      <c r="Q1001" s="304">
        <f t="shared" ca="1" si="454"/>
        <v>0</v>
      </c>
      <c r="R1001" s="306">
        <f t="shared" ca="1" si="455"/>
        <v>0</v>
      </c>
      <c r="S1001" s="307">
        <f t="shared" ca="1" si="456"/>
        <v>5.083000000000002</v>
      </c>
      <c r="T1001" s="304">
        <f t="shared" ca="1" si="436"/>
        <v>49.86423000000002</v>
      </c>
      <c r="U1001" s="311">
        <f t="shared" ca="1" si="437"/>
        <v>0</v>
      </c>
      <c r="V1001" s="306">
        <f t="shared" ca="1" si="438"/>
        <v>1.2268219958931845</v>
      </c>
      <c r="W1001" s="304">
        <f t="shared" ca="1" si="439"/>
        <v>43.695956217391107</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1.2039699323018294</v>
      </c>
      <c r="AH1001" s="304">
        <f t="shared" ca="1" si="463"/>
        <v>-8.596461048522233</v>
      </c>
    </row>
    <row r="1002" spans="1:34" x14ac:dyDescent="0.2">
      <c r="A1002" s="347">
        <f t="shared" ca="1" si="441"/>
        <v>1E-4</v>
      </c>
      <c r="B1002" s="304">
        <f t="shared" ca="1" si="442"/>
        <v>34.361100000002224</v>
      </c>
      <c r="D1002" s="306">
        <f t="shared" ca="1" si="443"/>
        <v>-0.37959935016186075</v>
      </c>
      <c r="E1002" s="307">
        <f t="shared" ca="1" si="444"/>
        <v>-1.2218956481865941</v>
      </c>
      <c r="F1002" s="304">
        <f t="shared" ca="1" si="445"/>
        <v>1.2795017161772955</v>
      </c>
      <c r="G1002" s="306">
        <f t="shared" ca="1" si="446"/>
        <v>4.7558591449961778</v>
      </c>
      <c r="H1002" s="307">
        <f t="shared" ca="1" si="447"/>
        <v>-107.59814786115923</v>
      </c>
      <c r="I1002" s="304">
        <f t="shared" ca="1" si="448"/>
        <v>107.70320152789763</v>
      </c>
      <c r="J1002" s="306">
        <f t="shared" ca="1" si="449"/>
        <v>386.39683720709877</v>
      </c>
      <c r="K1002" s="307">
        <f t="shared" ca="1" si="450"/>
        <v>-14.873142936297082</v>
      </c>
      <c r="L1002" s="304">
        <f t="shared" ca="1" si="435"/>
        <v>386.68297891742367</v>
      </c>
      <c r="M1002" s="306">
        <f t="shared" ca="1" si="451"/>
        <v>-1.5266248818530119</v>
      </c>
      <c r="N1002" s="304">
        <f t="shared" ca="1" si="452"/>
        <v>-87.469162629835523</v>
      </c>
      <c r="P1002" s="310">
        <f t="shared" ca="1" si="453"/>
        <v>23</v>
      </c>
      <c r="Q1002" s="304">
        <f t="shared" ca="1" si="454"/>
        <v>0</v>
      </c>
      <c r="R1002" s="306">
        <f t="shared" ca="1" si="455"/>
        <v>0</v>
      </c>
      <c r="S1002" s="307">
        <f t="shared" ca="1" si="456"/>
        <v>5.083000000000002</v>
      </c>
      <c r="T1002" s="304">
        <f t="shared" ca="1" si="436"/>
        <v>49.86423000000002</v>
      </c>
      <c r="U1002" s="311">
        <f t="shared" ca="1" si="437"/>
        <v>0</v>
      </c>
      <c r="V1002" s="306">
        <f t="shared" ca="1" si="438"/>
        <v>1.2268233159316198</v>
      </c>
      <c r="W1002" s="304">
        <f t="shared" ca="1" si="439"/>
        <v>43.696100923271281</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1.2039416375667535</v>
      </c>
      <c r="AH1002" s="304">
        <f t="shared" ca="1" si="463"/>
        <v>-8.5964895174879192</v>
      </c>
    </row>
    <row r="1003" spans="1:34" x14ac:dyDescent="0.2">
      <c r="A1003" s="347">
        <f t="shared" ca="1" si="441"/>
        <v>1E-4</v>
      </c>
      <c r="B1003" s="304">
        <f t="shared" ca="1" si="442"/>
        <v>34.361200000002228</v>
      </c>
      <c r="D1003" s="306">
        <f t="shared" ca="1" si="443"/>
        <v>-0.3795971530953765</v>
      </c>
      <c r="E1003" s="307">
        <f t="shared" ca="1" si="444"/>
        <v>-1.2218670546824395</v>
      </c>
      <c r="F1003" s="304">
        <f t="shared" ca="1" si="445"/>
        <v>1.2794737582132953</v>
      </c>
      <c r="G1003" s="306">
        <f t="shared" ca="1" si="446"/>
        <v>4.7558211852808681</v>
      </c>
      <c r="H1003" s="307">
        <f t="shared" ca="1" si="447"/>
        <v>-107.5982700478647</v>
      </c>
      <c r="I1003" s="304">
        <f t="shared" ca="1" si="448"/>
        <v>107.70332191924065</v>
      </c>
      <c r="J1003" s="306">
        <f t="shared" ca="1" si="449"/>
        <v>386.39683720709877</v>
      </c>
      <c r="K1003" s="307">
        <f t="shared" ca="1" si="450"/>
        <v>-14.883902757192534</v>
      </c>
      <c r="L1003" s="304">
        <f t="shared" ca="1" si="435"/>
        <v>386.68339292622164</v>
      </c>
      <c r="M1003" s="306">
        <f t="shared" ca="1" si="451"/>
        <v>-1.526625284051357</v>
      </c>
      <c r="N1003" s="304">
        <f t="shared" ca="1" si="452"/>
        <v>-87.469185674103215</v>
      </c>
      <c r="P1003" s="310">
        <f t="shared" ca="1" si="453"/>
        <v>23</v>
      </c>
      <c r="Q1003" s="304">
        <f t="shared" ca="1" si="454"/>
        <v>0</v>
      </c>
      <c r="R1003" s="306">
        <f t="shared" ca="1" si="455"/>
        <v>0</v>
      </c>
      <c r="S1003" s="307">
        <f t="shared" ca="1" si="456"/>
        <v>5.083000000000002</v>
      </c>
      <c r="T1003" s="304">
        <f t="shared" ca="1" si="436"/>
        <v>49.86423000000002</v>
      </c>
      <c r="U1003" s="311">
        <f t="shared" ca="1" si="437"/>
        <v>0</v>
      </c>
      <c r="V1003" s="306">
        <f ca="1">Rho_moyen*(20000-Alt_rampe-pos_z)/(20000+Alt_rampe+pos_z)</f>
        <v>1.2268246359729755</v>
      </c>
      <c r="W1003" s="304">
        <f t="shared" ca="1" si="439"/>
        <v>43.696245627279026</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1.20391334319668</v>
      </c>
      <c r="AH1003" s="304">
        <f t="shared" ca="1" si="463"/>
        <v>-8.5965179860852388</v>
      </c>
    </row>
    <row r="1004" spans="1:34" x14ac:dyDescent="0.2">
      <c r="A1004" s="348">
        <f t="shared" ca="1" si="441"/>
        <v>1E-4</v>
      </c>
      <c r="B1004" s="305">
        <f t="shared" ca="1" si="442"/>
        <v>34.361300000002231</v>
      </c>
      <c r="D1004" s="308">
        <f t="shared" ca="1" si="443"/>
        <v>-0.37959495602498072</v>
      </c>
      <c r="E1004" s="309">
        <f t="shared" ca="1" si="444"/>
        <v>-1.2218384615482343</v>
      </c>
      <c r="F1004" s="305">
        <f t="shared" ca="1" si="445"/>
        <v>1.2794458006332909</v>
      </c>
      <c r="G1004" s="308">
        <f t="shared" ca="1" si="446"/>
        <v>4.7557832257852652</v>
      </c>
      <c r="H1004" s="309">
        <f t="shared" ca="1" si="447"/>
        <v>-107.59839223171086</v>
      </c>
      <c r="I1004" s="305">
        <f t="shared" ca="1" si="448"/>
        <v>107.70344230775429</v>
      </c>
      <c r="J1004" s="308">
        <f t="shared" ca="1" si="449"/>
        <v>386.39683720709877</v>
      </c>
      <c r="K1004" s="309">
        <f t="shared" ca="1" si="450"/>
        <v>-14.894662590306512</v>
      </c>
      <c r="L1004" s="305">
        <f t="shared" ca="1" si="435"/>
        <v>386.68380723444864</v>
      </c>
      <c r="M1004" s="308">
        <f t="shared" ca="1" si="451"/>
        <v>-1.5266256862455927</v>
      </c>
      <c r="N1004" s="305">
        <f t="shared" ca="1" si="452"/>
        <v>-87.469208718135476</v>
      </c>
      <c r="P1004" s="312">
        <f t="shared" ca="1" si="453"/>
        <v>23</v>
      </c>
      <c r="Q1004" s="305">
        <f t="shared" ca="1" si="454"/>
        <v>0</v>
      </c>
      <c r="R1004" s="308">
        <f t="shared" ca="1" si="455"/>
        <v>0</v>
      </c>
      <c r="S1004" s="309">
        <f t="shared" ca="1" si="456"/>
        <v>5.083000000000002</v>
      </c>
      <c r="T1004" s="305">
        <f t="shared" ca="1" si="436"/>
        <v>49.86423000000002</v>
      </c>
      <c r="U1004" s="313">
        <f t="shared" ca="1" si="437"/>
        <v>0</v>
      </c>
      <c r="V1004" s="308">
        <f t="shared" ca="1" si="438"/>
        <v>1.2268259560172519</v>
      </c>
      <c r="W1004" s="305">
        <f ca="1">1/2*Rho*Sref*Cx*vit_xz^2</f>
        <v>43.696390329414399</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1.2038850491916122</v>
      </c>
      <c r="AH1004" s="305">
        <f t="shared" ca="1" si="463"/>
        <v>-8.5965464543141863</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632" t="s">
        <v>281</v>
      </c>
      <c r="D2" s="632"/>
      <c r="M2" s="75"/>
    </row>
    <row r="3" spans="1:13" ht="12.75" customHeight="1" x14ac:dyDescent="0.2">
      <c r="A3" s="56"/>
      <c r="B3" s="2"/>
      <c r="C3" s="632"/>
      <c r="D3" s="632"/>
      <c r="M3" s="75"/>
    </row>
    <row r="4" spans="1:13" x14ac:dyDescent="0.2">
      <c r="A4" s="56"/>
      <c r="B4" s="2"/>
      <c r="C4" s="636" t="str">
        <f>IF(Lang="Français","Abaques de performance",IF(Lang="English","Performance charts",""))</f>
        <v>Abaques de performance</v>
      </c>
      <c r="D4" s="636"/>
      <c r="M4" s="75"/>
    </row>
    <row r="5" spans="1:13" x14ac:dyDescent="0.2">
      <c r="A5" s="56"/>
      <c r="B5" s="2"/>
      <c r="C5" s="636" t="str">
        <f>IF(Lang="Français","Calcul analytique simple",IF(Lang="English","Analytical computation",""))</f>
        <v>Calcul analytique simple</v>
      </c>
      <c r="D5" s="636"/>
      <c r="M5" s="75"/>
    </row>
    <row r="6" spans="1:13" x14ac:dyDescent="0.2">
      <c r="A6" s="56"/>
      <c r="B6" s="87"/>
      <c r="C6" s="1"/>
      <c r="D6" s="1"/>
      <c r="M6" s="75"/>
    </row>
    <row r="7" spans="1:13" x14ac:dyDescent="0.2">
      <c r="A7" s="59"/>
      <c r="B7" s="6"/>
      <c r="C7" s="612" t="str">
        <f>IF(Lang="Français","Fusée",IF(Lang="English","Rocket",""))</f>
        <v>Fusée</v>
      </c>
      <c r="D7" s="612"/>
      <c r="M7" s="75"/>
    </row>
    <row r="8" spans="1:13" ht="15.75" x14ac:dyDescent="0.25">
      <c r="A8" s="59"/>
      <c r="B8" s="140" t="str">
        <f>IF(Lang="Français","Nom",IF(Lang="English","Name",""))</f>
        <v>Nom</v>
      </c>
      <c r="C8" s="633" t="str">
        <f>Nom</f>
        <v>SP02</v>
      </c>
      <c r="D8" s="633"/>
      <c r="M8" s="75"/>
    </row>
    <row r="9" spans="1:13" ht="15.75" x14ac:dyDescent="0.25">
      <c r="A9" s="59"/>
      <c r="B9" s="140" t="s">
        <v>4</v>
      </c>
      <c r="C9" s="633" t="str">
        <f>Club</f>
        <v>L'AéroIPSA</v>
      </c>
      <c r="D9" s="633"/>
      <c r="M9" s="75"/>
    </row>
    <row r="10" spans="1:13" ht="15.75" x14ac:dyDescent="0.25">
      <c r="A10" s="59"/>
      <c r="B10" s="140" t="s">
        <v>562</v>
      </c>
      <c r="C10" s="662" t="str">
        <f>Matricule</f>
        <v>FX0</v>
      </c>
      <c r="D10" s="663"/>
      <c r="M10" s="75"/>
    </row>
    <row r="11" spans="1:13" x14ac:dyDescent="0.2">
      <c r="A11" s="59"/>
      <c r="B11" s="140" t="str">
        <f>IF(Lang="Français","Masse sans propu",IF(Lang="English","Mass without M",""))</f>
        <v>Masse sans propu</v>
      </c>
      <c r="C11" s="664">
        <f>MasseSans</f>
        <v>5.0830000000000002</v>
      </c>
      <c r="D11" s="664"/>
      <c r="M11" s="75"/>
    </row>
    <row r="12" spans="1:13" x14ac:dyDescent="0.2">
      <c r="A12" s="59"/>
      <c r="B12" s="140" t="str">
        <f>IF(Lang="Français","Masse totale",IF(Lang="English","Total mass",""))</f>
        <v>Masse totale</v>
      </c>
      <c r="C12" s="667" t="str">
        <f ca="1">MassePlein &amp; " kg ±" &amp; MasseSans &amp; " kg"</f>
        <v>5,0831 kg ±5,083 kg</v>
      </c>
      <c r="D12" s="667"/>
      <c r="M12" s="75"/>
    </row>
    <row r="13" spans="1:13" x14ac:dyDescent="0.2">
      <c r="A13" s="59"/>
      <c r="B13" s="227" t="str">
        <f>IF(Lang="Français","Propulseur",IF(Lang="English","Motor",""))</f>
        <v>Propulseur</v>
      </c>
      <c r="C13" s="610" t="str">
        <f>Propu</f>
        <v>Aucun (2e ét. inerte)</v>
      </c>
      <c r="D13" s="611"/>
      <c r="M13" s="75"/>
    </row>
    <row r="14" spans="1:13" x14ac:dyDescent="0.2">
      <c r="A14" s="59"/>
      <c r="B14" s="1"/>
      <c r="C14" s="1"/>
      <c r="D14" s="1"/>
      <c r="M14" s="75"/>
    </row>
    <row r="15" spans="1:13" x14ac:dyDescent="0.2">
      <c r="A15" s="74"/>
      <c r="C15" s="612" t="str">
        <f>IF(Lang="Français","Traînée Aérdynamique",IF(Lang="English","Drag",""))</f>
        <v>Traînée Aérdynamique</v>
      </c>
      <c r="D15" s="612"/>
      <c r="M15" s="75"/>
    </row>
    <row r="16" spans="1:13" x14ac:dyDescent="0.2">
      <c r="A16" s="74"/>
      <c r="B16" s="139" t="str">
        <f>IF(Lang="Français","Diamètre Ø",IF(Lang="English","Diameter Ø",""))</f>
        <v>Diamètre Ø</v>
      </c>
      <c r="C16" s="665">
        <f>D_ref</f>
        <v>104</v>
      </c>
      <c r="D16" s="665"/>
      <c r="M16" s="75"/>
    </row>
    <row r="17" spans="1:13" x14ac:dyDescent="0.2">
      <c r="A17" s="74"/>
      <c r="B17" s="140" t="s">
        <v>5</v>
      </c>
      <c r="C17" s="666">
        <f>Cx</f>
        <v>0.6</v>
      </c>
      <c r="D17" s="666"/>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52</v>
      </c>
      <c r="C43" s="403">
        <f t="shared" ref="C43:C69" ca="1" si="1">1/2*Rho_moyen*PI()*D_var^2/4*Cx/10^6</f>
        <v>7.804658629313125E-4</v>
      </c>
      <c r="D43" s="400">
        <f ca="1">MpropuPlein+0*MasseSans</f>
        <v>1E-4</v>
      </c>
      <c r="E43" s="400">
        <f t="shared" ref="E43:E69" ca="1" si="2">m_var - 0.5*m_poudre</f>
        <v>5.0000000000000002E-5</v>
      </c>
      <c r="F43" s="400">
        <f t="shared" ref="F43:F69" ca="1" si="3">m_var - m_poudre</f>
        <v>0</v>
      </c>
      <c r="G43" s="407">
        <f t="shared" ref="G43:G69" ca="1" si="4">MAX(0, (I_total/Temps_fin_propu)/m_prop-g)</f>
        <v>10.19</v>
      </c>
      <c r="H43" s="406">
        <f t="shared" ref="H43:H69" ca="1" si="5">Q_var/m_prop</f>
        <v>15.609317258626248</v>
      </c>
      <c r="I43" s="403" t="e">
        <f t="shared" ref="I43:I69" ca="1" si="6">Q_var/m_bal</f>
        <v>#DIV/0!</v>
      </c>
      <c r="J43" s="403">
        <f t="shared" ref="J43:J69" ca="1" si="7">1/(2*b_prop)*LN(  ((EXP(2*SQRT(a_prop*b_prop)*Temps_fin_propu)+1)^2)  /  (((1+1)^2)*EXP(2*SQRT(a_prop*b_prop)*Temps_fin_propu)))</f>
        <v>0.7635638288956943</v>
      </c>
      <c r="K43" s="410">
        <f t="shared" ref="K43:K69" ca="1" si="8">SQRT(a_prop/b_prop)  *  (EXP(2*SQRT(a_prop*b_prop)*Temps_fin_propu)-1)/(EXP(2*SQRT(a_prop*b_prop)*Temps_fin_propu)+1)</f>
        <v>0.80796981852254368</v>
      </c>
      <c r="L43" s="413" t="e">
        <f t="shared" ref="L43:L69" ca="1" si="9">alt_prop + 1/(2*b_bal) * LN(1+b_bal/g*V_prop^2)</f>
        <v>#DIV/0!</v>
      </c>
      <c r="M43" s="416" t="e">
        <f t="shared" ref="M43:M69" ca="1" si="10">Temps_fin_propu + ATAN(SQRT(b_bal/g)*V_prop)/SQRT(b_bal*g)</f>
        <v>#DIV/0!</v>
      </c>
    </row>
    <row r="44" spans="1:13" x14ac:dyDescent="0.2">
      <c r="B44" s="426">
        <f t="shared" ca="1" si="0"/>
        <v>52</v>
      </c>
      <c r="C44" s="404">
        <f t="shared" ca="1" si="1"/>
        <v>7.804658629313125E-4</v>
      </c>
      <c r="D44" s="401">
        <f ca="1">MpropuPlein+0.25*MasseSans</f>
        <v>1.27085</v>
      </c>
      <c r="E44" s="401">
        <f t="shared" ca="1" si="2"/>
        <v>1.2707999999999999</v>
      </c>
      <c r="F44" s="401">
        <f t="shared" ca="1" si="3"/>
        <v>1.27075</v>
      </c>
      <c r="G44" s="408">
        <f t="shared" ca="1" si="4"/>
        <v>0</v>
      </c>
      <c r="H44" s="404">
        <f t="shared" ca="1" si="5"/>
        <v>6.1415318140644671E-4</v>
      </c>
      <c r="I44" s="404">
        <f t="shared" ca="1" si="6"/>
        <v>6.1417734639489469E-4</v>
      </c>
      <c r="J44" s="404">
        <f t="shared" ca="1" si="7"/>
        <v>0</v>
      </c>
      <c r="K44" s="411">
        <f t="shared" ca="1" si="8"/>
        <v>0</v>
      </c>
      <c r="L44" s="414">
        <f t="shared" ca="1" si="9"/>
        <v>0</v>
      </c>
      <c r="M44" s="417">
        <f t="shared" ca="1" si="10"/>
        <v>1</v>
      </c>
    </row>
    <row r="45" spans="1:13" x14ac:dyDescent="0.2">
      <c r="B45" s="426">
        <f t="shared" ca="1" si="0"/>
        <v>52</v>
      </c>
      <c r="C45" s="404">
        <f t="shared" ca="1" si="1"/>
        <v>7.804658629313125E-4</v>
      </c>
      <c r="D45" s="401">
        <f ca="1">MpropuPlein+0.5*MasseSans</f>
        <v>2.5416000000000003</v>
      </c>
      <c r="E45" s="401">
        <f t="shared" ca="1" si="2"/>
        <v>2.5415500000000004</v>
      </c>
      <c r="F45" s="401">
        <f t="shared" ca="1" si="3"/>
        <v>2.5415000000000001</v>
      </c>
      <c r="G45" s="408">
        <f t="shared" ca="1" si="4"/>
        <v>0</v>
      </c>
      <c r="H45" s="404">
        <f t="shared" ca="1" si="5"/>
        <v>3.0708263183148565E-4</v>
      </c>
      <c r="I45" s="404">
        <f t="shared" ca="1" si="6"/>
        <v>3.0708867319744734E-4</v>
      </c>
      <c r="J45" s="404">
        <f t="shared" ca="1" si="7"/>
        <v>0</v>
      </c>
      <c r="K45" s="411">
        <f t="shared" ca="1" si="8"/>
        <v>0</v>
      </c>
      <c r="L45" s="414">
        <f t="shared" ca="1" si="9"/>
        <v>0</v>
      </c>
      <c r="M45" s="417">
        <f t="shared" ca="1" si="10"/>
        <v>1</v>
      </c>
    </row>
    <row r="46" spans="1:13" x14ac:dyDescent="0.2">
      <c r="B46" s="426">
        <f t="shared" ca="1" si="0"/>
        <v>52</v>
      </c>
      <c r="C46" s="404">
        <f t="shared" ca="1" si="1"/>
        <v>7.804658629313125E-4</v>
      </c>
      <c r="D46" s="401">
        <f ca="1">MpropuPlein+0.75*MasseSans</f>
        <v>3.8123500000000003</v>
      </c>
      <c r="E46" s="401">
        <f t="shared" ca="1" si="2"/>
        <v>3.8123000000000005</v>
      </c>
      <c r="F46" s="401">
        <f t="shared" ca="1" si="3"/>
        <v>3.8122500000000001</v>
      </c>
      <c r="G46" s="408">
        <f t="shared" ca="1" si="4"/>
        <v>0</v>
      </c>
      <c r="H46" s="404">
        <f t="shared" ca="1" si="5"/>
        <v>2.0472309706248522E-4</v>
      </c>
      <c r="I46" s="404">
        <f t="shared" ca="1" si="6"/>
        <v>2.0472578213163157E-4</v>
      </c>
      <c r="J46" s="404">
        <f t="shared" ca="1" si="7"/>
        <v>0</v>
      </c>
      <c r="K46" s="411">
        <f t="shared" ca="1" si="8"/>
        <v>0</v>
      </c>
      <c r="L46" s="414">
        <f t="shared" ca="1" si="9"/>
        <v>0</v>
      </c>
      <c r="M46" s="417">
        <f t="shared" ca="1" si="10"/>
        <v>1</v>
      </c>
    </row>
    <row r="47" spans="1:13" x14ac:dyDescent="0.2">
      <c r="B47" s="426">
        <f t="shared" ca="1" si="0"/>
        <v>52</v>
      </c>
      <c r="C47" s="404">
        <f t="shared" ca="1" si="1"/>
        <v>7.804658629313125E-4</v>
      </c>
      <c r="D47" s="401">
        <f ca="1">MpropuPlein+1*MasseSans</f>
        <v>5.0831</v>
      </c>
      <c r="E47" s="401">
        <f t="shared" ca="1" si="2"/>
        <v>5.0830500000000001</v>
      </c>
      <c r="F47" s="401">
        <f t="shared" ca="1" si="3"/>
        <v>5.0830000000000002</v>
      </c>
      <c r="G47" s="408">
        <f t="shared" ca="1" si="4"/>
        <v>0</v>
      </c>
      <c r="H47" s="404">
        <f t="shared" ca="1" si="5"/>
        <v>1.5354282624237663E-4</v>
      </c>
      <c r="I47" s="404">
        <f t="shared" ca="1" si="6"/>
        <v>1.5354433659872367E-4</v>
      </c>
      <c r="J47" s="404">
        <f t="shared" ca="1" si="7"/>
        <v>0</v>
      </c>
      <c r="K47" s="411">
        <f t="shared" ca="1" si="8"/>
        <v>0</v>
      </c>
      <c r="L47" s="414">
        <f t="shared" ca="1" si="9"/>
        <v>0</v>
      </c>
      <c r="M47" s="417">
        <f t="shared" ca="1" si="10"/>
        <v>1</v>
      </c>
    </row>
    <row r="48" spans="1:13" x14ac:dyDescent="0.2">
      <c r="B48" s="426">
        <f t="shared" ca="1" si="0"/>
        <v>52</v>
      </c>
      <c r="C48" s="404">
        <f t="shared" ca="1" si="1"/>
        <v>7.804658629313125E-4</v>
      </c>
      <c r="D48" s="401">
        <f ca="1">MpropuPlein+1.25*MasseSans</f>
        <v>6.3538499999999996</v>
      </c>
      <c r="E48" s="401">
        <f t="shared" ca="1" si="2"/>
        <v>6.3537999999999997</v>
      </c>
      <c r="F48" s="401">
        <f t="shared" ca="1" si="3"/>
        <v>6.3537499999999998</v>
      </c>
      <c r="G48" s="408">
        <f t="shared" ca="1" si="4"/>
        <v>0</v>
      </c>
      <c r="H48" s="404">
        <f t="shared" ca="1" si="5"/>
        <v>1.2283450264901515E-4</v>
      </c>
      <c r="I48" s="404">
        <f t="shared" ca="1" si="6"/>
        <v>1.2283546927897894E-4</v>
      </c>
      <c r="J48" s="404">
        <f t="shared" ca="1" si="7"/>
        <v>0</v>
      </c>
      <c r="K48" s="411">
        <f t="shared" ca="1" si="8"/>
        <v>0</v>
      </c>
      <c r="L48" s="414">
        <f t="shared" ca="1" si="9"/>
        <v>0</v>
      </c>
      <c r="M48" s="417">
        <f t="shared" ca="1" si="10"/>
        <v>1</v>
      </c>
    </row>
    <row r="49" spans="2:13" x14ac:dyDescent="0.2">
      <c r="B49" s="426">
        <f t="shared" ca="1" si="0"/>
        <v>52</v>
      </c>
      <c r="C49" s="404">
        <f t="shared" ca="1" si="1"/>
        <v>7.804658629313125E-4</v>
      </c>
      <c r="D49" s="401">
        <f ca="1">MpropuPlein+1.5*MasseSans</f>
        <v>7.6246</v>
      </c>
      <c r="E49" s="401">
        <f t="shared" ca="1" si="2"/>
        <v>7.6245500000000002</v>
      </c>
      <c r="F49" s="401">
        <f t="shared" ca="1" si="3"/>
        <v>7.6245000000000003</v>
      </c>
      <c r="G49" s="408">
        <f t="shared" ca="1" si="4"/>
        <v>0</v>
      </c>
      <c r="H49" s="404">
        <f t="shared" ca="1" si="5"/>
        <v>1.0236221979412719E-4</v>
      </c>
      <c r="I49" s="404">
        <f t="shared" ca="1" si="6"/>
        <v>1.0236289106581579E-4</v>
      </c>
      <c r="J49" s="404">
        <f t="shared" ca="1" si="7"/>
        <v>0</v>
      </c>
      <c r="K49" s="411">
        <f t="shared" ca="1" si="8"/>
        <v>0</v>
      </c>
      <c r="L49" s="414">
        <f t="shared" ca="1" si="9"/>
        <v>0</v>
      </c>
      <c r="M49" s="417">
        <f t="shared" ca="1" si="10"/>
        <v>1</v>
      </c>
    </row>
    <row r="50" spans="2:13" x14ac:dyDescent="0.2">
      <c r="B50" s="426">
        <f t="shared" ca="1" si="0"/>
        <v>52</v>
      </c>
      <c r="C50" s="404">
        <f t="shared" ca="1" si="1"/>
        <v>7.804658629313125E-4</v>
      </c>
      <c r="D50" s="401">
        <f ca="1">MpropuPlein+1.75*MasseSans</f>
        <v>8.8953500000000005</v>
      </c>
      <c r="E50" s="401">
        <f t="shared" ca="1" si="2"/>
        <v>8.8953000000000007</v>
      </c>
      <c r="F50" s="401">
        <f t="shared" ca="1" si="3"/>
        <v>8.8952500000000008</v>
      </c>
      <c r="G50" s="408">
        <f t="shared" ca="1" si="4"/>
        <v>0</v>
      </c>
      <c r="H50" s="404">
        <f t="shared" ca="1" si="5"/>
        <v>8.7739127733894582E-5</v>
      </c>
      <c r="I50" s="404">
        <f t="shared" ca="1" si="6"/>
        <v>8.7739620913556378E-5</v>
      </c>
      <c r="J50" s="404">
        <f t="shared" ca="1" si="7"/>
        <v>0</v>
      </c>
      <c r="K50" s="411">
        <f t="shared" ca="1" si="8"/>
        <v>0</v>
      </c>
      <c r="L50" s="414">
        <f t="shared" ca="1" si="9"/>
        <v>0</v>
      </c>
      <c r="M50" s="417">
        <f t="shared" ca="1" si="10"/>
        <v>1</v>
      </c>
    </row>
    <row r="51" spans="2:13" x14ac:dyDescent="0.2">
      <c r="B51" s="427">
        <f t="shared" ca="1" si="0"/>
        <v>52</v>
      </c>
      <c r="C51" s="405">
        <f t="shared" ca="1" si="1"/>
        <v>7.804658629313125E-4</v>
      </c>
      <c r="D51" s="402">
        <f ca="1">MpropuPlein+2*MasseSans</f>
        <v>10.1661</v>
      </c>
      <c r="E51" s="402">
        <f t="shared" ca="1" si="2"/>
        <v>10.16605</v>
      </c>
      <c r="F51" s="402">
        <f t="shared" ca="1" si="3"/>
        <v>10.166</v>
      </c>
      <c r="G51" s="409">
        <f t="shared" ca="1" si="4"/>
        <v>0</v>
      </c>
      <c r="H51" s="405">
        <f t="shared" ca="1" si="5"/>
        <v>7.6771790708417972E-5</v>
      </c>
      <c r="I51" s="405">
        <f t="shared" ca="1" si="6"/>
        <v>7.6772168299361836E-5</v>
      </c>
      <c r="J51" s="405">
        <f t="shared" ca="1" si="7"/>
        <v>0</v>
      </c>
      <c r="K51" s="412">
        <f t="shared" ca="1" si="8"/>
        <v>0</v>
      </c>
      <c r="L51" s="415">
        <f t="shared" ca="1" si="9"/>
        <v>0</v>
      </c>
      <c r="M51" s="418">
        <f t="shared" ca="1" si="10"/>
        <v>1</v>
      </c>
    </row>
    <row r="52" spans="2:13" x14ac:dyDescent="0.2">
      <c r="B52" s="425">
        <f t="shared" ref="B52:B60" si="11">D_ref</f>
        <v>104</v>
      </c>
      <c r="C52" s="403">
        <f t="shared" si="1"/>
        <v>3.12186345172525E-3</v>
      </c>
      <c r="D52" s="400">
        <f ca="1">MpropuPlein+0*MasseSans</f>
        <v>1E-4</v>
      </c>
      <c r="E52" s="400">
        <f t="shared" ca="1" si="2"/>
        <v>5.0000000000000002E-5</v>
      </c>
      <c r="F52" s="400">
        <f t="shared" ca="1" si="3"/>
        <v>0</v>
      </c>
      <c r="G52" s="407">
        <f t="shared" ca="1" si="4"/>
        <v>10.19</v>
      </c>
      <c r="H52" s="403">
        <f t="shared" ca="1" si="5"/>
        <v>62.437269034504993</v>
      </c>
      <c r="I52" s="403" t="e">
        <f t="shared" ca="1" si="6"/>
        <v>#DIV/0!</v>
      </c>
      <c r="J52" s="403">
        <f t="shared" ca="1" si="7"/>
        <v>0.39288341185886755</v>
      </c>
      <c r="K52" s="410">
        <f t="shared" ca="1" si="8"/>
        <v>0.40398490927024355</v>
      </c>
      <c r="L52" s="413" t="e">
        <f t="shared" ca="1" si="9"/>
        <v>#DIV/0!</v>
      </c>
      <c r="M52" s="416" t="e">
        <f t="shared" ca="1" si="10"/>
        <v>#DIV/0!</v>
      </c>
    </row>
    <row r="53" spans="2:13" x14ac:dyDescent="0.2">
      <c r="B53" s="426">
        <f t="shared" si="11"/>
        <v>104</v>
      </c>
      <c r="C53" s="404">
        <f t="shared" si="1"/>
        <v>3.12186345172525E-3</v>
      </c>
      <c r="D53" s="401">
        <f ca="1">MpropuPlein+0.25*MasseSans</f>
        <v>1.27085</v>
      </c>
      <c r="E53" s="401">
        <f t="shared" ca="1" si="2"/>
        <v>1.2707999999999999</v>
      </c>
      <c r="F53" s="401">
        <f t="shared" ca="1" si="3"/>
        <v>1.27075</v>
      </c>
      <c r="G53" s="408">
        <f t="shared" ca="1" si="4"/>
        <v>0</v>
      </c>
      <c r="H53" s="404">
        <f t="shared" ca="1" si="5"/>
        <v>2.4566127256257868E-3</v>
      </c>
      <c r="I53" s="404">
        <f t="shared" ca="1" si="6"/>
        <v>2.4567093855795787E-3</v>
      </c>
      <c r="J53" s="404">
        <f t="shared" ca="1" si="7"/>
        <v>0</v>
      </c>
      <c r="K53" s="411">
        <f t="shared" ca="1" si="8"/>
        <v>0</v>
      </c>
      <c r="L53" s="414">
        <f t="shared" ca="1" si="9"/>
        <v>0</v>
      </c>
      <c r="M53" s="417">
        <f t="shared" ca="1" si="10"/>
        <v>1</v>
      </c>
    </row>
    <row r="54" spans="2:13" x14ac:dyDescent="0.2">
      <c r="B54" s="426">
        <f t="shared" si="11"/>
        <v>104</v>
      </c>
      <c r="C54" s="404">
        <f t="shared" si="1"/>
        <v>3.12186345172525E-3</v>
      </c>
      <c r="D54" s="401">
        <f ca="1">MpropuPlein+0.5*MasseSans</f>
        <v>2.5416000000000003</v>
      </c>
      <c r="E54" s="401">
        <f t="shared" ca="1" si="2"/>
        <v>2.5415500000000004</v>
      </c>
      <c r="F54" s="401">
        <f t="shared" ca="1" si="3"/>
        <v>2.5415000000000001</v>
      </c>
      <c r="G54" s="408">
        <f t="shared" ca="1" si="4"/>
        <v>0</v>
      </c>
      <c r="H54" s="404">
        <f t="shared" ca="1" si="5"/>
        <v>1.2283305273259426E-3</v>
      </c>
      <c r="I54" s="404">
        <f t="shared" ca="1" si="6"/>
        <v>1.2283546927897894E-3</v>
      </c>
      <c r="J54" s="404">
        <f t="shared" ca="1" si="7"/>
        <v>0</v>
      </c>
      <c r="K54" s="411">
        <f t="shared" ca="1" si="8"/>
        <v>0</v>
      </c>
      <c r="L54" s="414">
        <f t="shared" ca="1" si="9"/>
        <v>0</v>
      </c>
      <c r="M54" s="417">
        <f t="shared" ca="1" si="10"/>
        <v>1</v>
      </c>
    </row>
    <row r="55" spans="2:13" x14ac:dyDescent="0.2">
      <c r="B55" s="426">
        <f t="shared" si="11"/>
        <v>104</v>
      </c>
      <c r="C55" s="404">
        <f t="shared" si="1"/>
        <v>3.12186345172525E-3</v>
      </c>
      <c r="D55" s="401">
        <f ca="1">MpropuPlein+0.75*MasseSans</f>
        <v>3.8123500000000003</v>
      </c>
      <c r="E55" s="401">
        <f t="shared" ca="1" si="2"/>
        <v>3.8123000000000005</v>
      </c>
      <c r="F55" s="401">
        <f t="shared" ca="1" si="3"/>
        <v>3.8122500000000001</v>
      </c>
      <c r="G55" s="408">
        <f t="shared" ca="1" si="4"/>
        <v>0</v>
      </c>
      <c r="H55" s="404">
        <f t="shared" ca="1" si="5"/>
        <v>8.1889238824994087E-4</v>
      </c>
      <c r="I55" s="404">
        <f t="shared" ca="1" si="6"/>
        <v>8.1890312852652628E-4</v>
      </c>
      <c r="J55" s="404">
        <f t="shared" ca="1" si="7"/>
        <v>0</v>
      </c>
      <c r="K55" s="411">
        <f t="shared" ca="1" si="8"/>
        <v>0</v>
      </c>
      <c r="L55" s="414">
        <f t="shared" ca="1" si="9"/>
        <v>0</v>
      </c>
      <c r="M55" s="417">
        <f t="shared" ca="1" si="10"/>
        <v>1</v>
      </c>
    </row>
    <row r="56" spans="2:13" x14ac:dyDescent="0.2">
      <c r="B56" s="426">
        <f t="shared" si="11"/>
        <v>104</v>
      </c>
      <c r="C56" s="404">
        <f t="shared" si="1"/>
        <v>3.12186345172525E-3</v>
      </c>
      <c r="D56" s="401">
        <f ca="1">MpropuPlein+1*MasseSans</f>
        <v>5.0831</v>
      </c>
      <c r="E56" s="401">
        <f t="shared" ca="1" si="2"/>
        <v>5.0830500000000001</v>
      </c>
      <c r="F56" s="401">
        <f t="shared" ca="1" si="3"/>
        <v>5.0830000000000002</v>
      </c>
      <c r="G56" s="408">
        <f t="shared" ca="1" si="4"/>
        <v>0</v>
      </c>
      <c r="H56" s="404">
        <f t="shared" ca="1" si="5"/>
        <v>6.1417130496950652E-4</v>
      </c>
      <c r="I56" s="404">
        <f t="shared" ca="1" si="6"/>
        <v>6.1417734639489469E-4</v>
      </c>
      <c r="J56" s="404">
        <f t="shared" ca="1" si="7"/>
        <v>0</v>
      </c>
      <c r="K56" s="411">
        <f t="shared" ca="1" si="8"/>
        <v>0</v>
      </c>
      <c r="L56" s="414">
        <f t="shared" ca="1" si="9"/>
        <v>0</v>
      </c>
      <c r="M56" s="417">
        <f t="shared" ca="1" si="10"/>
        <v>1</v>
      </c>
    </row>
    <row r="57" spans="2:13" x14ac:dyDescent="0.2">
      <c r="B57" s="426">
        <f t="shared" si="11"/>
        <v>104</v>
      </c>
      <c r="C57" s="404">
        <f t="shared" si="1"/>
        <v>3.12186345172525E-3</v>
      </c>
      <c r="D57" s="401">
        <f ca="1">MpropuPlein+1.25*MasseSans</f>
        <v>6.3538499999999996</v>
      </c>
      <c r="E57" s="401">
        <f t="shared" ca="1" si="2"/>
        <v>6.3537999999999997</v>
      </c>
      <c r="F57" s="401">
        <f t="shared" ca="1" si="3"/>
        <v>6.3537499999999998</v>
      </c>
      <c r="G57" s="408">
        <f t="shared" ca="1" si="4"/>
        <v>0</v>
      </c>
      <c r="H57" s="404">
        <f t="shared" ca="1" si="5"/>
        <v>4.9133801059606061E-4</v>
      </c>
      <c r="I57" s="404">
        <f t="shared" ca="1" si="6"/>
        <v>4.9134187711591577E-4</v>
      </c>
      <c r="J57" s="404">
        <f t="shared" ca="1" si="7"/>
        <v>0</v>
      </c>
      <c r="K57" s="411">
        <f t="shared" ca="1" si="8"/>
        <v>0</v>
      </c>
      <c r="L57" s="414">
        <f t="shared" ca="1" si="9"/>
        <v>0</v>
      </c>
      <c r="M57" s="417">
        <f t="shared" ca="1" si="10"/>
        <v>1</v>
      </c>
    </row>
    <row r="58" spans="2:13" x14ac:dyDescent="0.2">
      <c r="B58" s="426">
        <f t="shared" si="11"/>
        <v>104</v>
      </c>
      <c r="C58" s="404">
        <f t="shared" si="1"/>
        <v>3.12186345172525E-3</v>
      </c>
      <c r="D58" s="401">
        <f ca="1">MpropuPlein+1.5*MasseSans</f>
        <v>7.6246</v>
      </c>
      <c r="E58" s="401">
        <f t="shared" ca="1" si="2"/>
        <v>7.6245500000000002</v>
      </c>
      <c r="F58" s="401">
        <f t="shared" ca="1" si="3"/>
        <v>7.6245000000000003</v>
      </c>
      <c r="G58" s="408">
        <f t="shared" ca="1" si="4"/>
        <v>0</v>
      </c>
      <c r="H58" s="404">
        <f t="shared" ca="1" si="5"/>
        <v>4.0944887917650875E-4</v>
      </c>
      <c r="I58" s="404">
        <f t="shared" ca="1" si="6"/>
        <v>4.0945156426326314E-4</v>
      </c>
      <c r="J58" s="404">
        <f t="shared" ca="1" si="7"/>
        <v>0</v>
      </c>
      <c r="K58" s="411">
        <f t="shared" ca="1" si="8"/>
        <v>0</v>
      </c>
      <c r="L58" s="414">
        <f t="shared" ca="1" si="9"/>
        <v>0</v>
      </c>
      <c r="M58" s="417">
        <f t="shared" ca="1" si="10"/>
        <v>1</v>
      </c>
    </row>
    <row r="59" spans="2:13" x14ac:dyDescent="0.2">
      <c r="B59" s="426">
        <f t="shared" si="11"/>
        <v>104</v>
      </c>
      <c r="C59" s="404">
        <f t="shared" si="1"/>
        <v>3.12186345172525E-3</v>
      </c>
      <c r="D59" s="401">
        <f ca="1">MpropuPlein+1.75*MasseSans</f>
        <v>8.8953500000000005</v>
      </c>
      <c r="E59" s="401">
        <f t="shared" ca="1" si="2"/>
        <v>8.8953000000000007</v>
      </c>
      <c r="F59" s="401">
        <f t="shared" ca="1" si="3"/>
        <v>8.8952500000000008</v>
      </c>
      <c r="G59" s="408">
        <f t="shared" ca="1" si="4"/>
        <v>0</v>
      </c>
      <c r="H59" s="404">
        <f t="shared" ca="1" si="5"/>
        <v>3.5095651093557833E-4</v>
      </c>
      <c r="I59" s="404">
        <f t="shared" ca="1" si="6"/>
        <v>3.5095848365422551E-4</v>
      </c>
      <c r="J59" s="404">
        <f t="shared" ca="1" si="7"/>
        <v>0</v>
      </c>
      <c r="K59" s="411">
        <f t="shared" ca="1" si="8"/>
        <v>0</v>
      </c>
      <c r="L59" s="414">
        <f t="shared" ca="1" si="9"/>
        <v>0</v>
      </c>
      <c r="M59" s="417">
        <f t="shared" ca="1" si="10"/>
        <v>1</v>
      </c>
    </row>
    <row r="60" spans="2:13" x14ac:dyDescent="0.2">
      <c r="B60" s="427">
        <f t="shared" si="11"/>
        <v>104</v>
      </c>
      <c r="C60" s="405">
        <f t="shared" si="1"/>
        <v>3.12186345172525E-3</v>
      </c>
      <c r="D60" s="402">
        <f ca="1">MpropuPlein+2*MasseSans</f>
        <v>10.1661</v>
      </c>
      <c r="E60" s="402">
        <f t="shared" ca="1" si="2"/>
        <v>10.16605</v>
      </c>
      <c r="F60" s="402">
        <f t="shared" ca="1" si="3"/>
        <v>10.166</v>
      </c>
      <c r="G60" s="409">
        <f t="shared" ca="1" si="4"/>
        <v>0</v>
      </c>
      <c r="H60" s="405">
        <f t="shared" ca="1" si="5"/>
        <v>3.0708716283367189E-4</v>
      </c>
      <c r="I60" s="405">
        <f t="shared" ca="1" si="6"/>
        <v>3.0708867319744734E-4</v>
      </c>
      <c r="J60" s="405">
        <f t="shared" ca="1" si="7"/>
        <v>0</v>
      </c>
      <c r="K60" s="412">
        <f t="shared" ca="1" si="8"/>
        <v>0</v>
      </c>
      <c r="L60" s="415">
        <f t="shared" ca="1" si="9"/>
        <v>0</v>
      </c>
      <c r="M60" s="418">
        <f t="shared" ca="1" si="10"/>
        <v>1</v>
      </c>
    </row>
    <row r="61" spans="2:13" x14ac:dyDescent="0.2">
      <c r="B61" s="425">
        <f t="shared" ref="B61:B69" si="12">D_ref*1.5</f>
        <v>156</v>
      </c>
      <c r="C61" s="403">
        <f t="shared" si="1"/>
        <v>7.0241927663818107E-3</v>
      </c>
      <c r="D61" s="400">
        <f ca="1">MpropuPlein+0*MasseSans</f>
        <v>1E-4</v>
      </c>
      <c r="E61" s="400">
        <f t="shared" ca="1" si="2"/>
        <v>5.0000000000000002E-5</v>
      </c>
      <c r="F61" s="400">
        <f t="shared" ca="1" si="3"/>
        <v>0</v>
      </c>
      <c r="G61" s="407">
        <f t="shared" ca="1" si="4"/>
        <v>10.19</v>
      </c>
      <c r="H61" s="403">
        <f t="shared" ca="1" si="5"/>
        <v>140.48385532763621</v>
      </c>
      <c r="I61" s="403" t="e">
        <f t="shared" ca="1" si="6"/>
        <v>#DIV/0!</v>
      </c>
      <c r="J61" s="403">
        <f t="shared" ca="1" si="7"/>
        <v>0.26438927399732864</v>
      </c>
      <c r="K61" s="410">
        <f t="shared" ca="1" si="8"/>
        <v>0.26932327284682905</v>
      </c>
      <c r="L61" s="413" t="e">
        <f t="shared" ca="1" si="9"/>
        <v>#DIV/0!</v>
      </c>
      <c r="M61" s="416" t="e">
        <f t="shared" ca="1" si="10"/>
        <v>#DIV/0!</v>
      </c>
    </row>
    <row r="62" spans="2:13" x14ac:dyDescent="0.2">
      <c r="B62" s="426">
        <f t="shared" si="12"/>
        <v>156</v>
      </c>
      <c r="C62" s="404">
        <f t="shared" si="1"/>
        <v>7.0241927663818107E-3</v>
      </c>
      <c r="D62" s="401">
        <f ca="1">MpropuPlein+0.25*MasseSans</f>
        <v>1.27085</v>
      </c>
      <c r="E62" s="401">
        <f t="shared" ca="1" si="2"/>
        <v>1.2707999999999999</v>
      </c>
      <c r="F62" s="401">
        <f t="shared" ca="1" si="3"/>
        <v>1.27075</v>
      </c>
      <c r="G62" s="408">
        <f t="shared" ca="1" si="4"/>
        <v>0</v>
      </c>
      <c r="H62" s="404">
        <f t="shared" ca="1" si="5"/>
        <v>5.5273786326580192E-3</v>
      </c>
      <c r="I62" s="404">
        <f t="shared" ca="1" si="6"/>
        <v>5.5275961175540508E-3</v>
      </c>
      <c r="J62" s="404">
        <f t="shared" ca="1" si="7"/>
        <v>0</v>
      </c>
      <c r="K62" s="411">
        <f t="shared" ca="1" si="8"/>
        <v>0</v>
      </c>
      <c r="L62" s="414">
        <f t="shared" ca="1" si="9"/>
        <v>0</v>
      </c>
      <c r="M62" s="417">
        <f t="shared" ca="1" si="10"/>
        <v>1</v>
      </c>
    </row>
    <row r="63" spans="2:13" x14ac:dyDescent="0.2">
      <c r="B63" s="426">
        <f t="shared" si="12"/>
        <v>156</v>
      </c>
      <c r="C63" s="404">
        <f t="shared" si="1"/>
        <v>7.0241927663818107E-3</v>
      </c>
      <c r="D63" s="401">
        <f ca="1">MpropuPlein+0.5*MasseSans</f>
        <v>2.5416000000000003</v>
      </c>
      <c r="E63" s="401">
        <f t="shared" ca="1" si="2"/>
        <v>2.5415500000000004</v>
      </c>
      <c r="F63" s="401">
        <f t="shared" ca="1" si="3"/>
        <v>2.5415000000000001</v>
      </c>
      <c r="G63" s="408">
        <f t="shared" ca="1" si="4"/>
        <v>0</v>
      </c>
      <c r="H63" s="404">
        <f t="shared" ca="1" si="5"/>
        <v>2.7637436864833701E-3</v>
      </c>
      <c r="I63" s="404">
        <f t="shared" ca="1" si="6"/>
        <v>2.7637980587770254E-3</v>
      </c>
      <c r="J63" s="404">
        <f t="shared" ca="1" si="7"/>
        <v>0</v>
      </c>
      <c r="K63" s="411">
        <f t="shared" ca="1" si="8"/>
        <v>0</v>
      </c>
      <c r="L63" s="414">
        <f t="shared" ca="1" si="9"/>
        <v>0</v>
      </c>
      <c r="M63" s="417">
        <f t="shared" ca="1" si="10"/>
        <v>1</v>
      </c>
    </row>
    <row r="64" spans="2:13" x14ac:dyDescent="0.2">
      <c r="B64" s="426">
        <f t="shared" si="12"/>
        <v>156</v>
      </c>
      <c r="C64" s="404">
        <f t="shared" si="1"/>
        <v>7.0241927663818107E-3</v>
      </c>
      <c r="D64" s="401">
        <f ca="1">MpropuPlein+0.75*MasseSans</f>
        <v>3.8123500000000003</v>
      </c>
      <c r="E64" s="401">
        <f t="shared" ca="1" si="2"/>
        <v>3.8123000000000005</v>
      </c>
      <c r="F64" s="401">
        <f t="shared" ca="1" si="3"/>
        <v>3.8122500000000001</v>
      </c>
      <c r="G64" s="408">
        <f t="shared" ca="1" si="4"/>
        <v>0</v>
      </c>
      <c r="H64" s="404">
        <f t="shared" ca="1" si="5"/>
        <v>1.8425078735623665E-3</v>
      </c>
      <c r="I64" s="404">
        <f t="shared" ca="1" si="6"/>
        <v>1.8425320391846837E-3</v>
      </c>
      <c r="J64" s="404">
        <f t="shared" ca="1" si="7"/>
        <v>0</v>
      </c>
      <c r="K64" s="411">
        <f t="shared" ca="1" si="8"/>
        <v>0</v>
      </c>
      <c r="L64" s="414">
        <f t="shared" ca="1" si="9"/>
        <v>0</v>
      </c>
      <c r="M64" s="417">
        <f t="shared" ca="1" si="10"/>
        <v>1</v>
      </c>
    </row>
    <row r="65" spans="2:13" x14ac:dyDescent="0.2">
      <c r="B65" s="426">
        <f t="shared" si="12"/>
        <v>156</v>
      </c>
      <c r="C65" s="404">
        <f t="shared" si="1"/>
        <v>7.0241927663818107E-3</v>
      </c>
      <c r="D65" s="401">
        <f ca="1">MpropuPlein+1*MasseSans</f>
        <v>5.0831</v>
      </c>
      <c r="E65" s="401">
        <f t="shared" ca="1" si="2"/>
        <v>5.0830500000000001</v>
      </c>
      <c r="F65" s="401">
        <f t="shared" ca="1" si="3"/>
        <v>5.0830000000000002</v>
      </c>
      <c r="G65" s="408">
        <f t="shared" ca="1" si="4"/>
        <v>0</v>
      </c>
      <c r="H65" s="404">
        <f t="shared" ca="1" si="5"/>
        <v>1.3818854361813892E-3</v>
      </c>
      <c r="I65" s="404">
        <f t="shared" ca="1" si="6"/>
        <v>1.3818990293885127E-3</v>
      </c>
      <c r="J65" s="404">
        <f t="shared" ca="1" si="7"/>
        <v>0</v>
      </c>
      <c r="K65" s="411">
        <f t="shared" ca="1" si="8"/>
        <v>0</v>
      </c>
      <c r="L65" s="414">
        <f t="shared" ca="1" si="9"/>
        <v>0</v>
      </c>
      <c r="M65" s="417">
        <f t="shared" ca="1" si="10"/>
        <v>1</v>
      </c>
    </row>
    <row r="66" spans="2:13" x14ac:dyDescent="0.2">
      <c r="B66" s="426">
        <f t="shared" si="12"/>
        <v>156</v>
      </c>
      <c r="C66" s="404">
        <f t="shared" si="1"/>
        <v>7.0241927663818107E-3</v>
      </c>
      <c r="D66" s="401">
        <f ca="1">MpropuPlein+1.25*MasseSans</f>
        <v>6.3538499999999996</v>
      </c>
      <c r="E66" s="401">
        <f t="shared" ca="1" si="2"/>
        <v>6.3537999999999997</v>
      </c>
      <c r="F66" s="401">
        <f t="shared" ca="1" si="3"/>
        <v>6.3537499999999998</v>
      </c>
      <c r="G66" s="408">
        <f t="shared" ca="1" si="4"/>
        <v>0</v>
      </c>
      <c r="H66" s="404">
        <f t="shared" ca="1" si="5"/>
        <v>1.1055105238411361E-3</v>
      </c>
      <c r="I66" s="404">
        <f t="shared" ca="1" si="6"/>
        <v>1.1055192235108102E-3</v>
      </c>
      <c r="J66" s="404">
        <f t="shared" ca="1" si="7"/>
        <v>0</v>
      </c>
      <c r="K66" s="411">
        <f t="shared" ca="1" si="8"/>
        <v>0</v>
      </c>
      <c r="L66" s="414">
        <f t="shared" ca="1" si="9"/>
        <v>0</v>
      </c>
      <c r="M66" s="417">
        <f t="shared" ca="1" si="10"/>
        <v>1</v>
      </c>
    </row>
    <row r="67" spans="2:13" x14ac:dyDescent="0.2">
      <c r="B67" s="426">
        <f t="shared" si="12"/>
        <v>156</v>
      </c>
      <c r="C67" s="404">
        <f t="shared" si="1"/>
        <v>7.0241927663818107E-3</v>
      </c>
      <c r="D67" s="401">
        <f ca="1">MpropuPlein+1.5*MasseSans</f>
        <v>7.6246</v>
      </c>
      <c r="E67" s="401">
        <f t="shared" ca="1" si="2"/>
        <v>7.6245500000000002</v>
      </c>
      <c r="F67" s="401">
        <f t="shared" ca="1" si="3"/>
        <v>7.6245000000000003</v>
      </c>
      <c r="G67" s="408">
        <f t="shared" ca="1" si="4"/>
        <v>0</v>
      </c>
      <c r="H67" s="404">
        <f t="shared" ca="1" si="5"/>
        <v>9.2125997814714445E-4</v>
      </c>
      <c r="I67" s="404">
        <f t="shared" ca="1" si="6"/>
        <v>9.2126601959234187E-4</v>
      </c>
      <c r="J67" s="404">
        <f t="shared" ca="1" si="7"/>
        <v>0</v>
      </c>
      <c r="K67" s="411">
        <f t="shared" ca="1" si="8"/>
        <v>0</v>
      </c>
      <c r="L67" s="414">
        <f t="shared" ca="1" si="9"/>
        <v>0</v>
      </c>
      <c r="M67" s="417">
        <f t="shared" ca="1" si="10"/>
        <v>1</v>
      </c>
    </row>
    <row r="68" spans="2:13" x14ac:dyDescent="0.2">
      <c r="B68" s="426">
        <f t="shared" si="12"/>
        <v>156</v>
      </c>
      <c r="C68" s="404">
        <f t="shared" si="1"/>
        <v>7.0241927663818107E-3</v>
      </c>
      <c r="D68" s="401">
        <f ca="1">MpropuPlein+1.75*MasseSans</f>
        <v>8.8953500000000005</v>
      </c>
      <c r="E68" s="401">
        <f t="shared" ca="1" si="2"/>
        <v>8.8953000000000007</v>
      </c>
      <c r="F68" s="401">
        <f t="shared" ca="1" si="3"/>
        <v>8.8952500000000008</v>
      </c>
      <c r="G68" s="408">
        <f t="shared" ca="1" si="4"/>
        <v>0</v>
      </c>
      <c r="H68" s="404">
        <f t="shared" ca="1" si="5"/>
        <v>7.8965214960505096E-4</v>
      </c>
      <c r="I68" s="404">
        <f t="shared" ca="1" si="6"/>
        <v>7.8965658822200725E-4</v>
      </c>
      <c r="J68" s="404">
        <f t="shared" ca="1" si="7"/>
        <v>0</v>
      </c>
      <c r="K68" s="411">
        <f t="shared" ca="1" si="8"/>
        <v>0</v>
      </c>
      <c r="L68" s="414">
        <f t="shared" ca="1" si="9"/>
        <v>0</v>
      </c>
      <c r="M68" s="417">
        <f t="shared" ca="1" si="10"/>
        <v>1</v>
      </c>
    </row>
    <row r="69" spans="2:13" x14ac:dyDescent="0.2">
      <c r="B69" s="427">
        <f t="shared" si="12"/>
        <v>156</v>
      </c>
      <c r="C69" s="405">
        <f t="shared" si="1"/>
        <v>7.0241927663818107E-3</v>
      </c>
      <c r="D69" s="402">
        <f ca="1">MpropuPlein+2*MasseSans</f>
        <v>10.1661</v>
      </c>
      <c r="E69" s="402">
        <f t="shared" ca="1" si="2"/>
        <v>10.16605</v>
      </c>
      <c r="F69" s="402">
        <f t="shared" ca="1" si="3"/>
        <v>10.166</v>
      </c>
      <c r="G69" s="409">
        <f t="shared" ca="1" si="4"/>
        <v>0</v>
      </c>
      <c r="H69" s="405">
        <f t="shared" ca="1" si="5"/>
        <v>6.9094611637576157E-4</v>
      </c>
      <c r="I69" s="405">
        <f t="shared" ca="1" si="6"/>
        <v>6.9094951469425635E-4</v>
      </c>
      <c r="J69" s="405">
        <f t="shared" ca="1" si="7"/>
        <v>0</v>
      </c>
      <c r="K69" s="412">
        <f t="shared" ca="1" si="8"/>
        <v>0</v>
      </c>
      <c r="L69" s="415">
        <f t="shared" ca="1" si="9"/>
        <v>0</v>
      </c>
      <c r="M69" s="418">
        <f t="shared" ca="1" si="10"/>
        <v>1</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1:D11"/>
    <mergeCell ref="C13:D13"/>
    <mergeCell ref="C15:D15"/>
    <mergeCell ref="C16:D16"/>
    <mergeCell ref="C17:D17"/>
    <mergeCell ref="C12:D12"/>
    <mergeCell ref="C10:D10"/>
    <mergeCell ref="C9:D9"/>
    <mergeCell ref="C2:D3"/>
    <mergeCell ref="C4:D4"/>
    <mergeCell ref="C5:D5"/>
    <mergeCell ref="C7:D7"/>
    <mergeCell ref="C8:D8"/>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RowHeight="12.75" x14ac:dyDescent="0.2"/>
  <cols>
    <col min="1" max="1" width="2.140625" customWidth="1"/>
    <col min="2" max="2" width="16.140625" customWidth="1"/>
    <col min="3" max="4" width="13.5703125" customWidth="1"/>
  </cols>
  <sheetData>
    <row r="2" spans="3:8" x14ac:dyDescent="0.2">
      <c r="C2" s="632" t="s">
        <v>178</v>
      </c>
      <c r="D2" s="632"/>
    </row>
    <row r="3" spans="3:8" x14ac:dyDescent="0.2">
      <c r="C3" s="632"/>
      <c r="D3" s="632"/>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541</v>
      </c>
      <c r="D47" t="s">
        <v>395</v>
      </c>
      <c r="E47" s="16">
        <v>43048</v>
      </c>
      <c r="F47" t="s">
        <v>542</v>
      </c>
    </row>
    <row r="48" spans="3:6" x14ac:dyDescent="0.2">
      <c r="C48" t="s">
        <v>545</v>
      </c>
      <c r="D48" t="s">
        <v>395</v>
      </c>
      <c r="E48" s="16">
        <v>44160</v>
      </c>
      <c r="F48" t="s">
        <v>546</v>
      </c>
    </row>
    <row r="49" spans="3:6" x14ac:dyDescent="0.2">
      <c r="C49" t="s">
        <v>554</v>
      </c>
      <c r="D49" t="s">
        <v>552</v>
      </c>
      <c r="E49" s="16">
        <v>45300</v>
      </c>
      <c r="F49" t="s">
        <v>553</v>
      </c>
    </row>
    <row r="50" spans="3:6" x14ac:dyDescent="0.2">
      <c r="C50" t="s">
        <v>556</v>
      </c>
      <c r="D50" t="s">
        <v>395</v>
      </c>
      <c r="E50" s="16">
        <v>45322</v>
      </c>
      <c r="F50" t="s">
        <v>561</v>
      </c>
    </row>
    <row r="51" spans="3:6" x14ac:dyDescent="0.2">
      <c r="C51" t="s">
        <v>565</v>
      </c>
      <c r="D51" t="s">
        <v>395</v>
      </c>
      <c r="E51" s="16">
        <v>45325</v>
      </c>
      <c r="F51" t="s">
        <v>564</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428</v>
      </c>
      <c r="N3" s="75"/>
      <c r="O3" s="6"/>
      <c r="P3" s="273" t="s">
        <v>340</v>
      </c>
      <c r="Q3" s="441">
        <f>Long_ogive</f>
        <v>1</v>
      </c>
      <c r="R3" s="48"/>
      <c r="S3" s="48"/>
      <c r="T3" s="48"/>
      <c r="U3" s="48"/>
    </row>
    <row r="4" spans="2:21" ht="15.75" customHeight="1" x14ac:dyDescent="0.2">
      <c r="B4" s="74"/>
      <c r="D4" s="2" t="s">
        <v>563</v>
      </c>
      <c r="E4" t="str">
        <f>Matricule</f>
        <v>FX0</v>
      </c>
      <c r="N4" s="75"/>
      <c r="O4" s="6"/>
      <c r="P4" s="273"/>
      <c r="Q4" s="436"/>
      <c r="R4" s="48"/>
      <c r="S4" s="48"/>
      <c r="T4" s="48"/>
      <c r="U4" s="48"/>
    </row>
    <row r="5" spans="2:21" ht="15.75" customHeight="1" x14ac:dyDescent="0.2">
      <c r="B5" s="74"/>
      <c r="D5" t="s">
        <v>461</v>
      </c>
      <c r="E5" t="str">
        <f>Propu</f>
        <v>Aucun (2e ét. inerte)</v>
      </c>
      <c r="G5" t="s">
        <v>458</v>
      </c>
      <c r="H5">
        <f>MasseSans</f>
        <v>5.0830000000000002</v>
      </c>
      <c r="N5" s="75"/>
      <c r="O5" s="6"/>
      <c r="P5" s="273"/>
      <c r="Q5" s="436"/>
      <c r="R5" s="48"/>
      <c r="S5" s="48"/>
      <c r="T5" s="48"/>
      <c r="U5" s="48"/>
    </row>
    <row r="6" spans="2:21" x14ac:dyDescent="0.2">
      <c r="B6" s="74"/>
      <c r="D6" t="s">
        <v>454</v>
      </c>
      <c r="E6" s="2" t="str">
        <f>Trajecto!H34</f>
        <v>Brun/Orange…</v>
      </c>
      <c r="G6" t="s">
        <v>459</v>
      </c>
      <c r="H6">
        <f>D_ref</f>
        <v>104</v>
      </c>
      <c r="N6" s="75"/>
      <c r="O6" s="6"/>
      <c r="P6" s="273"/>
      <c r="Q6" s="436"/>
      <c r="R6" s="48"/>
      <c r="S6" s="48"/>
      <c r="T6" s="48"/>
      <c r="U6" s="48"/>
    </row>
    <row r="7" spans="2:21" x14ac:dyDescent="0.2">
      <c r="B7" s="74"/>
      <c r="D7" t="s">
        <v>456</v>
      </c>
      <c r="E7" s="2" t="str">
        <f>Trajecto!H35</f>
        <v>Rouge…</v>
      </c>
      <c r="G7" t="s">
        <v>5</v>
      </c>
      <c r="H7">
        <f>Cx</f>
        <v>0.6</v>
      </c>
      <c r="N7" s="75"/>
      <c r="O7" s="6"/>
      <c r="P7" s="273"/>
      <c r="Q7" s="436"/>
      <c r="R7" s="48"/>
      <c r="S7" s="48"/>
      <c r="T7" s="48"/>
      <c r="U7" s="48"/>
    </row>
    <row r="8" spans="2:21" x14ac:dyDescent="0.2">
      <c r="B8" s="74"/>
      <c r="D8" t="s">
        <v>457</v>
      </c>
      <c r="E8" s="2">
        <f>S_para</f>
        <v>0.51200000000000001</v>
      </c>
      <c r="G8" t="s">
        <v>460</v>
      </c>
      <c r="H8">
        <f>L_rampe</f>
        <v>4</v>
      </c>
      <c r="N8" s="75"/>
      <c r="O8" s="6"/>
      <c r="P8" s="273"/>
      <c r="Q8" s="436"/>
      <c r="R8" s="48"/>
      <c r="S8" s="48"/>
      <c r="T8" s="48"/>
      <c r="U8" s="48"/>
    </row>
    <row r="9" spans="2:21" x14ac:dyDescent="0.2">
      <c r="B9" s="74"/>
      <c r="D9" t="s">
        <v>455</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453</v>
      </c>
      <c r="E11" s="243">
        <f>MasseSans</f>
        <v>5.0830000000000002</v>
      </c>
      <c r="F11" s="246" t="s">
        <v>123</v>
      </c>
      <c r="G11" s="246" t="s">
        <v>125</v>
      </c>
      <c r="H11" s="668" t="e">
        <f ca="1">Vsortie_de_rampe</f>
        <v>#N/A</v>
      </c>
      <c r="I11" s="669"/>
      <c r="J11" s="76"/>
      <c r="N11" s="75"/>
      <c r="P11" s="48"/>
      <c r="Q11" s="436"/>
      <c r="R11" s="48"/>
      <c r="S11" s="48"/>
      <c r="T11" s="48"/>
      <c r="U11" s="440">
        <f>IF(RIGHT(Nb_diam,1)=",", "", X_j)</f>
        <v>1</v>
      </c>
    </row>
    <row r="12" spans="2:21" ht="13.5" thickBot="1" x14ac:dyDescent="0.25">
      <c r="B12" s="74"/>
      <c r="C12" s="12"/>
      <c r="D12" s="276"/>
      <c r="E12" s="244"/>
      <c r="F12" s="6" t="s">
        <v>123</v>
      </c>
      <c r="G12" s="6" t="s">
        <v>126</v>
      </c>
      <c r="H12" s="670">
        <f>Finesse</f>
        <v>10.76923076923077</v>
      </c>
      <c r="I12" s="671"/>
      <c r="J12" s="76"/>
      <c r="N12" s="75"/>
      <c r="O12" s="6"/>
      <c r="P12" s="273" t="s">
        <v>341</v>
      </c>
      <c r="Q12" s="441">
        <f>D_og</f>
        <v>84</v>
      </c>
      <c r="R12" s="48"/>
      <c r="S12" s="48"/>
      <c r="T12" s="48"/>
      <c r="U12" s="436"/>
    </row>
    <row r="13" spans="2:21" x14ac:dyDescent="0.2">
      <c r="B13" s="74"/>
      <c r="C13" s="12"/>
      <c r="D13" s="276" t="s">
        <v>5</v>
      </c>
      <c r="E13" s="244">
        <f>Cx</f>
        <v>0.6</v>
      </c>
      <c r="F13" s="6" t="s">
        <v>123</v>
      </c>
      <c r="G13" s="6" t="s">
        <v>432</v>
      </c>
      <c r="H13" s="670">
        <f>Cn</f>
        <v>15.677184507305929</v>
      </c>
      <c r="I13" s="671"/>
      <c r="J13" s="76"/>
      <c r="N13" s="75"/>
      <c r="O13" s="6"/>
      <c r="P13" s="48"/>
      <c r="Q13" s="436"/>
      <c r="R13" s="48"/>
      <c r="S13" s="48"/>
      <c r="T13" s="48"/>
      <c r="U13" s="440">
        <f>IF(RIGHT(Nb_diam,1)=",", "", X_r)</f>
        <v>1070</v>
      </c>
    </row>
    <row r="14" spans="2:21" x14ac:dyDescent="0.2">
      <c r="B14" s="74"/>
      <c r="C14" s="12"/>
      <c r="D14" s="276" t="s">
        <v>143</v>
      </c>
      <c r="E14" s="244">
        <f>L_rampe</f>
        <v>4</v>
      </c>
      <c r="F14" s="6" t="s">
        <v>123</v>
      </c>
      <c r="G14" s="6" t="s">
        <v>127</v>
      </c>
      <c r="H14" s="247">
        <f ca="1">MS_min</f>
        <v>3.2803762470178883</v>
      </c>
      <c r="I14" s="254">
        <f ca="1">MS_max</f>
        <v>3.2804925827488094</v>
      </c>
      <c r="J14" s="76"/>
      <c r="K14" s="76"/>
      <c r="N14" s="75"/>
      <c r="P14" s="48"/>
      <c r="Q14" s="436"/>
      <c r="R14" s="48"/>
      <c r="S14" s="48"/>
      <c r="T14" s="48"/>
      <c r="U14" s="436"/>
    </row>
    <row r="15" spans="2:21" x14ac:dyDescent="0.2">
      <c r="B15" s="74"/>
      <c r="C15" s="12"/>
      <c r="D15" s="276" t="s">
        <v>144</v>
      </c>
      <c r="E15" s="244">
        <f>ep_ail</f>
        <v>3</v>
      </c>
      <c r="F15" s="6" t="s">
        <v>123</v>
      </c>
      <c r="G15" s="6" t="s">
        <v>124</v>
      </c>
      <c r="H15" s="247">
        <f ca="1">MS_Cn_min</f>
        <v>51.427063677883204</v>
      </c>
      <c r="I15" s="254">
        <f ca="1">MS_Cn_max</f>
        <v>51.428887494601646</v>
      </c>
      <c r="J15" s="76"/>
      <c r="K15" s="76"/>
      <c r="N15" s="75"/>
      <c r="P15" s="48"/>
      <c r="Q15" s="436"/>
      <c r="R15" s="48"/>
      <c r="S15" s="48"/>
      <c r="T15" s="48"/>
    </row>
    <row r="16" spans="2:21" x14ac:dyDescent="0.2">
      <c r="B16" s="74"/>
      <c r="C16" s="12"/>
      <c r="D16" s="276" t="s">
        <v>145</v>
      </c>
      <c r="E16" s="244">
        <f>Q_ail</f>
        <v>4</v>
      </c>
      <c r="F16" s="6" t="s">
        <v>128</v>
      </c>
      <c r="G16" s="6" t="s">
        <v>129</v>
      </c>
      <c r="H16" s="247">
        <f ca="1">V_para</f>
        <v>12.609751601803412</v>
      </c>
      <c r="I16" s="253">
        <f>V_satellite</f>
        <v>12.655562623057198</v>
      </c>
      <c r="J16" s="76"/>
      <c r="N16" s="75"/>
      <c r="P16" s="48"/>
      <c r="Q16" s="436"/>
      <c r="R16" s="48"/>
      <c r="S16" s="48"/>
      <c r="T16" s="48"/>
      <c r="U16" s="440">
        <f>IF(RIGHT(Nb_diam,1)=",", "", l_j)</f>
        <v>60</v>
      </c>
    </row>
    <row r="17" spans="2:21" x14ac:dyDescent="0.2">
      <c r="B17" s="74"/>
      <c r="C17" s="12"/>
      <c r="D17" s="276" t="s">
        <v>146</v>
      </c>
      <c r="E17" s="272" t="str">
        <f>Forme_ogive</f>
        <v>Conique (droite)</v>
      </c>
      <c r="F17" s="6" t="s">
        <v>130</v>
      </c>
      <c r="G17" s="6" t="s">
        <v>131</v>
      </c>
      <c r="H17" s="670">
        <f>T_para</f>
        <v>15.2</v>
      </c>
      <c r="I17" s="671"/>
      <c r="J17" s="258"/>
      <c r="N17" s="75"/>
      <c r="P17" s="434" t="s">
        <v>342</v>
      </c>
      <c r="Q17" s="440">
        <f>IF(RIGHT(Nb_diam,1)=",", "", D2j)</f>
        <v>104</v>
      </c>
      <c r="R17" s="48"/>
      <c r="S17" s="48"/>
      <c r="T17" s="48"/>
      <c r="U17" s="436"/>
    </row>
    <row r="18" spans="2:21" x14ac:dyDescent="0.2">
      <c r="B18" s="74"/>
      <c r="C18" s="12"/>
      <c r="D18" s="276" t="s">
        <v>148</v>
      </c>
      <c r="E18" s="244">
        <f ca="1">XpropuRef-Long_propu</f>
        <v>1110</v>
      </c>
      <c r="F18" s="12" t="s">
        <v>130</v>
      </c>
      <c r="G18" s="12" t="s">
        <v>426</v>
      </c>
      <c r="H18" s="635">
        <f ca="1">T_para-Combustion-Depotage</f>
        <v>15.2</v>
      </c>
      <c r="I18" s="674"/>
      <c r="N18" s="75"/>
      <c r="P18" s="48"/>
      <c r="Q18" s="436"/>
      <c r="R18" s="48"/>
      <c r="S18" s="48"/>
    </row>
    <row r="19" spans="2:21" x14ac:dyDescent="0.2">
      <c r="B19" s="74"/>
      <c r="C19" s="531"/>
      <c r="D19" s="269"/>
      <c r="E19" s="271"/>
      <c r="F19" s="519" t="s">
        <v>132</v>
      </c>
      <c r="G19" s="274" t="s">
        <v>425</v>
      </c>
      <c r="H19" s="675">
        <f ca="1">Portee_balistique</f>
        <v>386.39683720709877</v>
      </c>
      <c r="I19" s="676"/>
      <c r="N19" s="75"/>
      <c r="P19" s="48"/>
      <c r="Q19" s="436"/>
      <c r="R19" s="48"/>
      <c r="S19" s="48"/>
      <c r="T19" s="48"/>
    </row>
    <row r="20" spans="2:21" x14ac:dyDescent="0.2">
      <c r="B20" s="74"/>
      <c r="C20" s="12"/>
      <c r="D20" s="6"/>
      <c r="E20" s="6"/>
      <c r="H20" s="518"/>
      <c r="I20" s="518"/>
      <c r="N20" s="75"/>
      <c r="P20" s="48"/>
      <c r="Q20" s="436"/>
      <c r="R20" s="48"/>
      <c r="S20" s="48"/>
      <c r="T20" s="48"/>
      <c r="U20" s="440">
        <f>IF(RIGHT(Nb_diam,1)=",", "", l_r)</f>
        <v>50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452</v>
      </c>
      <c r="D22" s="526" t="s">
        <v>436</v>
      </c>
      <c r="E22" s="527"/>
      <c r="F22" s="528" t="s">
        <v>441</v>
      </c>
      <c r="G22" s="526" t="s">
        <v>446</v>
      </c>
      <c r="I22" s="529"/>
      <c r="J22" s="530" t="s">
        <v>156</v>
      </c>
      <c r="K22" s="526" t="s">
        <v>157</v>
      </c>
      <c r="N22" s="75"/>
      <c r="O22" s="273"/>
      <c r="P22" s="436"/>
      <c r="Q22" s="48"/>
      <c r="R22" s="48"/>
      <c r="S22" s="48"/>
      <c r="T22" s="226"/>
      <c r="U22" s="436"/>
    </row>
    <row r="23" spans="2:21" x14ac:dyDescent="0.2">
      <c r="B23" s="74"/>
      <c r="C23" s="526" t="s">
        <v>451</v>
      </c>
      <c r="D23" s="527">
        <f>XcgSans</f>
        <v>495</v>
      </c>
      <c r="E23" s="527" t="s">
        <v>38</v>
      </c>
      <c r="F23" s="528">
        <f>m_ail</f>
        <v>190</v>
      </c>
      <c r="G23" s="526">
        <f>m_can</f>
        <v>180</v>
      </c>
      <c r="I23" s="529" t="s">
        <v>447</v>
      </c>
      <c r="J23" s="528">
        <f>l_j</f>
        <v>60</v>
      </c>
      <c r="K23" s="526">
        <f>l_r</f>
        <v>50</v>
      </c>
      <c r="N23" s="75"/>
      <c r="O23" s="273"/>
      <c r="P23" s="436"/>
      <c r="Q23" s="48"/>
      <c r="R23" s="48"/>
      <c r="S23" s="48"/>
      <c r="T23" s="226"/>
      <c r="U23" s="436"/>
    </row>
    <row r="24" spans="2:21" x14ac:dyDescent="0.2">
      <c r="B24" s="74"/>
      <c r="C24" s="526" t="s">
        <v>439</v>
      </c>
      <c r="D24" s="526">
        <f>Long_tot</f>
        <v>1120</v>
      </c>
      <c r="E24" s="527" t="s">
        <v>442</v>
      </c>
      <c r="F24" s="528">
        <f>n_ail</f>
        <v>80</v>
      </c>
      <c r="G24" s="526">
        <f>n_can</f>
        <v>80</v>
      </c>
      <c r="I24" s="529" t="s">
        <v>448</v>
      </c>
      <c r="J24" s="528">
        <f>D1j</f>
        <v>84</v>
      </c>
      <c r="K24" s="526">
        <f>D1r</f>
        <v>104</v>
      </c>
      <c r="N24" s="75"/>
      <c r="O24" s="273"/>
      <c r="P24" s="436"/>
      <c r="Q24" s="48"/>
      <c r="R24" s="48"/>
      <c r="S24" s="48"/>
      <c r="T24" s="226"/>
      <c r="U24" s="436"/>
    </row>
    <row r="25" spans="2:21" x14ac:dyDescent="0.2">
      <c r="B25" s="74"/>
      <c r="C25" s="526" t="s">
        <v>440</v>
      </c>
      <c r="D25" s="526">
        <f>XpropuRef</f>
        <v>1110</v>
      </c>
      <c r="E25" s="527" t="s">
        <v>443</v>
      </c>
      <c r="F25" s="528">
        <f>p_ail</f>
        <v>180</v>
      </c>
      <c r="G25" s="526">
        <f>p_can</f>
        <v>160</v>
      </c>
      <c r="I25" s="529" t="s">
        <v>449</v>
      </c>
      <c r="J25" s="528">
        <f>D2j</f>
        <v>104</v>
      </c>
      <c r="K25" s="526">
        <f>D2r</f>
        <v>84</v>
      </c>
      <c r="N25" s="75"/>
      <c r="O25" s="273"/>
      <c r="P25" s="436"/>
      <c r="Q25" s="48"/>
      <c r="R25" s="48"/>
      <c r="S25" s="48"/>
      <c r="T25" s="226"/>
      <c r="U25" s="436"/>
    </row>
    <row r="26" spans="2:21" x14ac:dyDescent="0.2">
      <c r="B26" s="74"/>
      <c r="C26" s="526" t="s">
        <v>437</v>
      </c>
      <c r="D26" s="526">
        <f>D_ref</f>
        <v>104</v>
      </c>
      <c r="E26" s="527" t="s">
        <v>444</v>
      </c>
      <c r="F26" s="528">
        <f>E_ail</f>
        <v>145</v>
      </c>
      <c r="G26" s="526">
        <f>E_can</f>
        <v>110</v>
      </c>
      <c r="I26" s="529" t="s">
        <v>450</v>
      </c>
      <c r="J26" s="528">
        <f>X_j</f>
        <v>1</v>
      </c>
      <c r="K26" s="526">
        <f>X_r</f>
        <v>1070</v>
      </c>
      <c r="N26" s="75"/>
      <c r="O26" s="273"/>
      <c r="P26" s="436"/>
      <c r="Q26" s="48"/>
      <c r="R26" s="48"/>
      <c r="S26" s="48"/>
      <c r="T26" s="226"/>
      <c r="U26" s="436"/>
    </row>
    <row r="27" spans="2:21" x14ac:dyDescent="0.2">
      <c r="B27" s="74"/>
      <c r="C27" s="526" t="s">
        <v>438</v>
      </c>
      <c r="D27" s="526">
        <f>Long_ogive</f>
        <v>1</v>
      </c>
      <c r="E27" s="527" t="s">
        <v>445</v>
      </c>
      <c r="F27" s="528">
        <f>X_ail</f>
        <v>1040</v>
      </c>
      <c r="G27" s="526">
        <f>X_can</f>
        <v>1250</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3" t="s">
        <v>141</v>
      </c>
      <c r="D29" s="673" t="s">
        <v>133</v>
      </c>
      <c r="E29" s="673" t="s">
        <v>134</v>
      </c>
      <c r="F29" s="673"/>
      <c r="G29" s="673"/>
      <c r="H29" s="672" t="s">
        <v>135</v>
      </c>
      <c r="I29" s="672"/>
      <c r="J29" s="672"/>
      <c r="K29" s="672"/>
      <c r="L29" s="673" t="s">
        <v>136</v>
      </c>
      <c r="M29" s="673" t="s">
        <v>137</v>
      </c>
      <c r="N29" s="75"/>
      <c r="O29" s="273" t="s">
        <v>429</v>
      </c>
      <c r="P29" s="441">
        <f>n_ail</f>
        <v>80</v>
      </c>
      <c r="Q29" s="2"/>
      <c r="R29" s="48"/>
      <c r="S29" s="48"/>
      <c r="T29" s="48"/>
      <c r="U29" s="12" t="s">
        <v>433</v>
      </c>
    </row>
    <row r="30" spans="2:21" ht="13.5" thickBot="1" x14ac:dyDescent="0.25">
      <c r="B30" s="74"/>
      <c r="C30" s="673"/>
      <c r="D30" s="673"/>
      <c r="E30" s="673"/>
      <c r="F30" s="673"/>
      <c r="G30" s="673"/>
      <c r="H30" s="672" t="s">
        <v>138</v>
      </c>
      <c r="I30" s="672"/>
      <c r="J30" s="69" t="s">
        <v>139</v>
      </c>
      <c r="K30" s="70" t="s">
        <v>140</v>
      </c>
      <c r="L30" s="673"/>
      <c r="M30" s="673"/>
      <c r="N30" s="75"/>
      <c r="P30" s="12"/>
      <c r="R30" s="48"/>
      <c r="S30" s="48"/>
      <c r="T30" s="226" t="s">
        <v>431</v>
      </c>
      <c r="U30" s="523">
        <f>[0]!p_can</f>
        <v>160</v>
      </c>
    </row>
    <row r="31" spans="2:21" ht="13.5" thickBot="1" x14ac:dyDescent="0.25">
      <c r="B31" s="74"/>
      <c r="C31" s="83">
        <f>Beta_rampe</f>
        <v>82.720333417497486</v>
      </c>
      <c r="D31" s="84">
        <f ca="1">Portee_balistique</f>
        <v>386.39683720709877</v>
      </c>
      <c r="E31" s="677">
        <f ca="1">T_para+Dt_para</f>
        <v>116.80547581820953</v>
      </c>
      <c r="F31" s="677"/>
      <c r="G31" s="677"/>
      <c r="H31" s="678">
        <f ca="1">Altitude_culmi</f>
        <v>1282.0091225117953</v>
      </c>
      <c r="I31" s="678"/>
      <c r="J31" s="85">
        <f ca="1">Temps_culmi</f>
        <v>15.599999999999943</v>
      </c>
      <c r="K31" s="86">
        <f ca="1">Vit_culmi</f>
        <v>11.89240126113242</v>
      </c>
      <c r="L31" s="84">
        <f ca="1">Acc_max</f>
        <v>26.344703285108594</v>
      </c>
      <c r="M31" s="86">
        <f ca="1">Vit_max</f>
        <v>154.12124549103112</v>
      </c>
      <c r="N31" s="75"/>
      <c r="O31" s="273" t="s">
        <v>435</v>
      </c>
      <c r="P31" s="441">
        <f>ep_ail</f>
        <v>3</v>
      </c>
      <c r="Q31" s="2"/>
      <c r="R31" s="48"/>
      <c r="S31" s="48"/>
      <c r="T31" s="226" t="s">
        <v>344</v>
      </c>
      <c r="U31" s="523">
        <f>[0]!m_can</f>
        <v>180</v>
      </c>
    </row>
    <row r="32" spans="2:21" ht="13.5" thickBot="1" x14ac:dyDescent="0.25">
      <c r="B32" s="74"/>
      <c r="C32" s="520"/>
      <c r="D32" s="242"/>
      <c r="E32" s="247"/>
      <c r="F32" s="247"/>
      <c r="G32" s="247"/>
      <c r="H32" s="283"/>
      <c r="I32" s="283"/>
      <c r="J32" s="247"/>
      <c r="K32" s="248"/>
      <c r="L32" s="242"/>
      <c r="M32" s="248"/>
      <c r="N32" s="75"/>
      <c r="O32" s="273" t="s">
        <v>434</v>
      </c>
      <c r="P32" s="522">
        <f>Q_ail</f>
        <v>4</v>
      </c>
      <c r="Q32" s="2"/>
      <c r="R32" s="48"/>
      <c r="S32" s="48"/>
      <c r="T32" s="226" t="s">
        <v>429</v>
      </c>
      <c r="U32" s="523">
        <f>[0]!n_can</f>
        <v>80</v>
      </c>
    </row>
    <row r="33" spans="2:21" ht="13.5" thickBot="1" x14ac:dyDescent="0.25">
      <c r="B33" s="74"/>
      <c r="D33" s="80"/>
      <c r="E33" s="81"/>
      <c r="F33" s="81"/>
      <c r="G33" s="81"/>
      <c r="H33" s="82"/>
      <c r="I33" s="82"/>
      <c r="J33" s="81"/>
      <c r="K33" s="76"/>
      <c r="L33" s="80"/>
      <c r="M33" s="76"/>
      <c r="N33" s="75"/>
      <c r="O33" s="2"/>
      <c r="Q33" s="2"/>
      <c r="R33" s="48"/>
      <c r="S33" s="48"/>
      <c r="T33" s="226" t="s">
        <v>430</v>
      </c>
      <c r="U33" s="523">
        <f>[0]!E_can</f>
        <v>110</v>
      </c>
    </row>
    <row r="34" spans="2:21" ht="13.5" thickBot="1" x14ac:dyDescent="0.25">
      <c r="B34" s="77"/>
      <c r="C34" s="78"/>
      <c r="D34" s="78"/>
      <c r="E34" s="78"/>
      <c r="F34" s="78"/>
      <c r="G34" s="78"/>
      <c r="H34" s="78"/>
      <c r="I34" s="78"/>
      <c r="J34" s="78"/>
      <c r="K34" s="78"/>
      <c r="L34" s="78"/>
      <c r="M34" s="78"/>
      <c r="N34" s="79"/>
      <c r="O34" s="2"/>
      <c r="P34" s="273" t="s">
        <v>430</v>
      </c>
      <c r="Q34" s="441">
        <f>E_ail</f>
        <v>145</v>
      </c>
      <c r="T34" s="226" t="s">
        <v>435</v>
      </c>
      <c r="U34" s="523">
        <f>[0]!ep_can</f>
        <v>4</v>
      </c>
    </row>
    <row r="35" spans="2:21" x14ac:dyDescent="0.2">
      <c r="O35" s="2"/>
      <c r="P35" s="6"/>
      <c r="Q35" s="6"/>
      <c r="T35" s="226" t="s">
        <v>434</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562</v>
      </c>
      <c r="I38" t="str">
        <f>Matricule</f>
        <v>FX0</v>
      </c>
      <c r="N38" s="75"/>
    </row>
    <row r="39" spans="2:21" x14ac:dyDescent="0.2">
      <c r="B39" s="74"/>
      <c r="D39" s="2"/>
      <c r="N39" s="75"/>
    </row>
    <row r="40" spans="2:21" x14ac:dyDescent="0.2">
      <c r="B40" s="74"/>
      <c r="D40" s="275" t="s">
        <v>149</v>
      </c>
      <c r="E40" s="246">
        <f>D_ref</f>
        <v>104</v>
      </c>
      <c r="F40" s="265"/>
      <c r="G40" s="265"/>
      <c r="H40" s="261" t="s">
        <v>198</v>
      </c>
      <c r="I40" s="261" t="s">
        <v>199</v>
      </c>
      <c r="J40" s="262" t="s">
        <v>200</v>
      </c>
      <c r="N40" s="75"/>
    </row>
    <row r="41" spans="2:21" x14ac:dyDescent="0.2">
      <c r="B41" s="74"/>
      <c r="D41" s="276" t="s">
        <v>147</v>
      </c>
      <c r="E41" s="6">
        <f>Long_ogive</f>
        <v>1</v>
      </c>
      <c r="F41" s="2"/>
      <c r="G41" s="2" t="s">
        <v>201</v>
      </c>
      <c r="H41" s="6">
        <f>MasseSans</f>
        <v>5.0830000000000002</v>
      </c>
      <c r="I41" s="6">
        <f ca="1">MasseVide</f>
        <v>5.0830000000000002</v>
      </c>
      <c r="J41" s="244">
        <f ca="1">MassePlein</f>
        <v>5.0831</v>
      </c>
      <c r="N41" s="75"/>
    </row>
    <row r="42" spans="2:21" x14ac:dyDescent="0.2">
      <c r="B42" s="74"/>
      <c r="D42" s="276" t="s">
        <v>150</v>
      </c>
      <c r="E42" s="6">
        <f>X_ail-m_ail</f>
        <v>850</v>
      </c>
      <c r="F42" s="255"/>
      <c r="G42" s="255" t="s">
        <v>218</v>
      </c>
      <c r="H42" s="263">
        <f>XcgSans</f>
        <v>495</v>
      </c>
      <c r="I42" s="263">
        <f ca="1">XcgVide</f>
        <v>495</v>
      </c>
      <c r="J42" s="245">
        <f ca="1">XcgPlein</f>
        <v>495.01209891601582</v>
      </c>
      <c r="N42" s="75"/>
    </row>
    <row r="43" spans="2:21" x14ac:dyDescent="0.2">
      <c r="B43" s="74"/>
      <c r="D43" s="276" t="str">
        <f>IF(Lang="Français","Emplanture 'm'",IF(Lang="English","Root edge  'm'",""))</f>
        <v>Emplanture 'm'</v>
      </c>
      <c r="E43" s="244">
        <f>m_ail</f>
        <v>190</v>
      </c>
      <c r="N43" s="75"/>
    </row>
    <row r="44" spans="2:21" x14ac:dyDescent="0.2">
      <c r="B44" s="74"/>
      <c r="D44" s="276" t="str">
        <f>IF(Lang="Français","Saumon      'n'",IF(Lang="English","Tip edge    'n'",""))</f>
        <v>Saumon      'n'</v>
      </c>
      <c r="E44" s="244">
        <f>n_ail</f>
        <v>80</v>
      </c>
      <c r="F44" s="246" t="s">
        <v>202</v>
      </c>
      <c r="G44" s="246" t="s">
        <v>207</v>
      </c>
      <c r="H44" s="668" t="e">
        <f ca="1">Vsortie_de_rampe</f>
        <v>#N/A</v>
      </c>
      <c r="I44" s="669"/>
      <c r="N44" s="75"/>
    </row>
    <row r="45" spans="2:21" x14ac:dyDescent="0.2">
      <c r="B45" s="74"/>
      <c r="D45" s="276" t="str">
        <f>IF(Lang="Français","Flèche        'p'",IF(Lang="English","Offset         'p'",""))</f>
        <v>Flèche        'p'</v>
      </c>
      <c r="E45" s="244">
        <f>p_ail</f>
        <v>180</v>
      </c>
      <c r="F45" s="6" t="s">
        <v>203</v>
      </c>
      <c r="G45" s="6" t="s">
        <v>208</v>
      </c>
      <c r="H45" s="670">
        <f>Finesse</f>
        <v>10.76923076923077</v>
      </c>
      <c r="I45" s="671"/>
      <c r="N45" s="75"/>
    </row>
    <row r="46" spans="2:21" x14ac:dyDescent="0.2">
      <c r="B46" s="74"/>
      <c r="D46" s="276" t="str">
        <f>IF(Lang="Français","Envergure   'E'",IF(Lang="English","Span          'E'",""))</f>
        <v>Envergure   'E'</v>
      </c>
      <c r="E46" s="244">
        <f>E_ail</f>
        <v>145</v>
      </c>
      <c r="F46" s="6" t="s">
        <v>204</v>
      </c>
      <c r="G46" s="6" t="s">
        <v>209</v>
      </c>
      <c r="H46" s="670">
        <f>Cn</f>
        <v>15.677184507305929</v>
      </c>
      <c r="I46" s="671"/>
      <c r="N46" s="75"/>
    </row>
    <row r="47" spans="2:21" x14ac:dyDescent="0.2">
      <c r="B47" s="74"/>
      <c r="D47" s="276" t="s">
        <v>144</v>
      </c>
      <c r="E47" s="244">
        <f>ep_ail</f>
        <v>3</v>
      </c>
      <c r="F47" s="6" t="s">
        <v>205</v>
      </c>
      <c r="G47" s="6" t="s">
        <v>210</v>
      </c>
      <c r="H47" s="247">
        <f ca="1">MS_min</f>
        <v>3.2803762470178883</v>
      </c>
      <c r="I47" s="254">
        <f ca="1">MS_max</f>
        <v>3.2804925827488094</v>
      </c>
      <c r="N47" s="75"/>
    </row>
    <row r="48" spans="2:21" x14ac:dyDescent="0.2">
      <c r="B48" s="74"/>
      <c r="D48" s="276" t="s">
        <v>145</v>
      </c>
      <c r="E48" s="244">
        <f>Q_ail</f>
        <v>4</v>
      </c>
      <c r="F48" s="274" t="s">
        <v>206</v>
      </c>
      <c r="G48" s="274" t="s">
        <v>211</v>
      </c>
      <c r="H48" s="256">
        <f ca="1">MS_Cn_min</f>
        <v>51.427063677883204</v>
      </c>
      <c r="I48" s="264">
        <f ca="1">MS_Cn_max</f>
        <v>51.428887494601646</v>
      </c>
      <c r="N48" s="75"/>
    </row>
    <row r="49" spans="2:14" x14ac:dyDescent="0.2">
      <c r="B49" s="74"/>
      <c r="D49" s="276" t="s">
        <v>148</v>
      </c>
      <c r="E49" s="244">
        <f ca="1">XpropuRef-Long_propu</f>
        <v>1110</v>
      </c>
      <c r="N49" s="75"/>
    </row>
    <row r="50" spans="2:14" x14ac:dyDescent="0.2">
      <c r="B50" s="74"/>
      <c r="D50" s="276" t="s">
        <v>146</v>
      </c>
      <c r="E50" s="272" t="str">
        <f>Forme_ogive</f>
        <v>Conique (droite)</v>
      </c>
      <c r="F50" s="273" t="s">
        <v>183</v>
      </c>
      <c r="G50" s="275" t="s">
        <v>5</v>
      </c>
      <c r="H50" s="246">
        <f>Cx</f>
        <v>0.6</v>
      </c>
      <c r="I50" s="265"/>
      <c r="J50" s="266"/>
      <c r="N50" s="75"/>
    </row>
    <row r="51" spans="2:14" x14ac:dyDescent="0.2">
      <c r="B51" s="74"/>
      <c r="D51" s="276" t="s">
        <v>142</v>
      </c>
      <c r="E51" s="244">
        <f>Long_tot</f>
        <v>1120</v>
      </c>
      <c r="G51" s="276" t="s">
        <v>212</v>
      </c>
      <c r="H51" s="6">
        <f>Sref</f>
        <v>1.0234866535306801E-2</v>
      </c>
      <c r="J51" s="267"/>
      <c r="N51" s="75"/>
    </row>
    <row r="52" spans="2:14" x14ac:dyDescent="0.2">
      <c r="B52" s="74"/>
      <c r="D52" s="276" t="s">
        <v>196</v>
      </c>
      <c r="E52" s="244">
        <f>MAX(D_ref,D_ail,D_og,(RIGHT(Nb_diam,1)=",")*MAX(D1j,D1r,D2j,D2r))</f>
        <v>104</v>
      </c>
      <c r="G52" s="276" t="s">
        <v>213</v>
      </c>
      <c r="H52" s="6">
        <f>Beta_rampe</f>
        <v>82.720333417497486</v>
      </c>
      <c r="I52" s="6">
        <v>80</v>
      </c>
      <c r="J52" s="244">
        <v>90</v>
      </c>
      <c r="N52" s="75"/>
    </row>
    <row r="53" spans="2:14" x14ac:dyDescent="0.2">
      <c r="B53" s="74"/>
      <c r="D53" s="277" t="s">
        <v>197</v>
      </c>
      <c r="E53" s="260">
        <f>E_ail*2+D_ail</f>
        <v>394</v>
      </c>
      <c r="G53" s="278" t="s">
        <v>215</v>
      </c>
      <c r="H53" s="247">
        <f ca="1">Temps_culmi</f>
        <v>15.599999999999943</v>
      </c>
      <c r="I53" s="259"/>
      <c r="J53" s="268"/>
      <c r="N53" s="75"/>
    </row>
    <row r="54" spans="2:14" x14ac:dyDescent="0.2">
      <c r="B54" s="74"/>
      <c r="G54" s="278" t="s">
        <v>216</v>
      </c>
      <c r="H54" s="242">
        <f ca="1">Altitude_culmi</f>
        <v>1282.0091225117953</v>
      </c>
      <c r="I54" s="259"/>
      <c r="J54" s="268"/>
      <c r="N54" s="75"/>
    </row>
    <row r="55" spans="2:14" x14ac:dyDescent="0.2">
      <c r="B55" s="74"/>
      <c r="C55" s="275" t="s">
        <v>233</v>
      </c>
      <c r="D55" s="249" t="s">
        <v>60</v>
      </c>
      <c r="E55" s="243">
        <f>Long_tot</f>
        <v>1120</v>
      </c>
      <c r="G55" s="278" t="s">
        <v>217</v>
      </c>
      <c r="H55" s="248">
        <f ca="1">Vit_culmi</f>
        <v>11.89240126113242</v>
      </c>
      <c r="I55" s="259"/>
      <c r="J55" s="268"/>
      <c r="N55" s="75"/>
    </row>
    <row r="56" spans="2:14" x14ac:dyDescent="0.2">
      <c r="B56" s="74"/>
      <c r="C56" s="276"/>
      <c r="D56" s="2" t="s">
        <v>219</v>
      </c>
      <c r="E56" s="244">
        <f>MAX(D_ref,D_ail,D_og,(RIGHT(Nb_diam,1)=",")*MAX(D1j,D1r,D2j,D2r))</f>
        <v>104</v>
      </c>
      <c r="G56" s="278" t="s">
        <v>133</v>
      </c>
      <c r="H56" s="242">
        <f ca="1">Portee_balistique</f>
        <v>386.39683720709877</v>
      </c>
      <c r="I56" s="259"/>
      <c r="J56" s="268"/>
      <c r="N56" s="75"/>
    </row>
    <row r="57" spans="2:14" x14ac:dyDescent="0.2">
      <c r="B57" s="74"/>
      <c r="C57" s="276"/>
      <c r="D57" s="2" t="s">
        <v>220</v>
      </c>
      <c r="E57" s="244">
        <f>E_ail*2+D_ail</f>
        <v>394</v>
      </c>
      <c r="G57" s="278" t="s">
        <v>214</v>
      </c>
      <c r="H57" s="242">
        <f ca="1">T_balistique</f>
        <v>34.300000000000196</v>
      </c>
      <c r="I57" s="259"/>
      <c r="J57" s="268"/>
      <c r="N57" s="75"/>
    </row>
    <row r="58" spans="2:14" x14ac:dyDescent="0.2">
      <c r="B58" s="74"/>
      <c r="C58" s="276"/>
      <c r="D58" s="2" t="s">
        <v>221</v>
      </c>
      <c r="E58" s="244">
        <f ca="1">MassePlein</f>
        <v>5.0831</v>
      </c>
      <c r="G58" s="278" t="s">
        <v>137</v>
      </c>
      <c r="H58" s="248">
        <f ca="1">Vit_max</f>
        <v>154.12124549103112</v>
      </c>
      <c r="I58" s="259"/>
      <c r="J58" s="268"/>
      <c r="N58" s="75"/>
    </row>
    <row r="59" spans="2:14" x14ac:dyDescent="0.2">
      <c r="B59" s="74"/>
      <c r="C59" s="277" t="s">
        <v>234</v>
      </c>
      <c r="D59" s="255" t="s">
        <v>145</v>
      </c>
      <c r="E59" s="260">
        <f>Q_ail</f>
        <v>4</v>
      </c>
      <c r="G59" s="278" t="s">
        <v>136</v>
      </c>
      <c r="H59" s="242">
        <f ca="1">Acc_max</f>
        <v>26.344703285108594</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267.82552253707098</v>
      </c>
      <c r="F62" s="280">
        <f ca="1">E62/9.81</f>
        <v>27.301276507346685</v>
      </c>
      <c r="H62" s="2"/>
      <c r="I62" s="2"/>
      <c r="J62" s="2"/>
      <c r="K62" s="2"/>
      <c r="N62" s="75"/>
    </row>
    <row r="63" spans="2:14" x14ac:dyDescent="0.2">
      <c r="B63" s="74"/>
      <c r="C63" s="276"/>
      <c r="D63" s="2" t="s">
        <v>223</v>
      </c>
      <c r="E63" s="242">
        <f ca="1">2*Acc_max*Masse_ail</f>
        <v>6.1883708016720087</v>
      </c>
      <c r="F63" s="248">
        <f ca="1">E63/9.81</f>
        <v>0.63082271168929749</v>
      </c>
      <c r="G63" s="246" t="s">
        <v>229</v>
      </c>
      <c r="H63" s="288">
        <f>S_ail*(ep_ail/1000)*2000</f>
        <v>0.11745</v>
      </c>
      <c r="I63" s="2"/>
      <c r="J63" s="2"/>
      <c r="K63" s="2"/>
      <c r="N63" s="75"/>
    </row>
    <row r="64" spans="2:14" x14ac:dyDescent="0.2">
      <c r="B64" s="74"/>
      <c r="C64" s="277"/>
      <c r="D64" s="255" t="s">
        <v>224</v>
      </c>
      <c r="E64" s="263">
        <f ca="1">0.104*S_ail*Vit_max^2</f>
        <v>48.357086850972458</v>
      </c>
      <c r="F64" s="281">
        <f ca="1">E64/9.81</f>
        <v>4.9293666514752754</v>
      </c>
      <c r="G64" s="274" t="s">
        <v>228</v>
      </c>
      <c r="H64" s="289">
        <f>(E_ail*(m_ail+n_ail)/2)/10^6</f>
        <v>1.9574999999999999E-2</v>
      </c>
      <c r="I64" s="2"/>
      <c r="J64" s="2"/>
      <c r="K64" s="2"/>
      <c r="N64" s="75"/>
    </row>
    <row r="65" spans="2:14" x14ac:dyDescent="0.2">
      <c r="B65" s="74"/>
      <c r="C65" s="282" t="s">
        <v>242</v>
      </c>
      <c r="D65" s="285" t="s">
        <v>240</v>
      </c>
      <c r="E65" s="286">
        <f ca="1">2*Acc_max*H65</f>
        <v>133.91276126853549</v>
      </c>
      <c r="F65" s="286">
        <f ca="1">E65/9.81</f>
        <v>13.650638253673343</v>
      </c>
      <c r="G65" s="287" t="s">
        <v>241</v>
      </c>
      <c r="H65" s="279">
        <f ca="1">E58/2</f>
        <v>2.54155</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15.2</v>
      </c>
      <c r="I67" s="251">
        <f ca="1">Temps_culmi</f>
        <v>15.599999999999943</v>
      </c>
      <c r="J67" s="2"/>
      <c r="K67" s="2"/>
      <c r="N67" s="75"/>
    </row>
    <row r="68" spans="2:14" x14ac:dyDescent="0.2">
      <c r="B68" s="74"/>
      <c r="C68" s="6"/>
      <c r="D68" s="2"/>
      <c r="E68" s="2"/>
      <c r="F68" s="275" t="s">
        <v>231</v>
      </c>
      <c r="G68" s="249" t="s">
        <v>129</v>
      </c>
      <c r="H68" s="250">
        <f ca="1">V_para</f>
        <v>12.609751601803412</v>
      </c>
      <c r="I68" s="251">
        <f>V_satellite</f>
        <v>12.655562623057198</v>
      </c>
      <c r="J68" s="2"/>
      <c r="K68" s="2"/>
      <c r="N68" s="75"/>
    </row>
    <row r="69" spans="2:14" x14ac:dyDescent="0.2">
      <c r="B69" s="74"/>
      <c r="C69" s="6"/>
      <c r="D69" s="2"/>
      <c r="E69" s="2"/>
      <c r="F69" s="276"/>
      <c r="G69" s="2" t="s">
        <v>237</v>
      </c>
      <c r="H69" s="247">
        <f>S_para</f>
        <v>0.51200000000000001</v>
      </c>
      <c r="I69" s="253">
        <f>S_satellite</f>
        <v>0.1</v>
      </c>
      <c r="J69" s="2"/>
      <c r="K69" s="2"/>
      <c r="N69" s="75"/>
    </row>
    <row r="70" spans="2:14" x14ac:dyDescent="0.2">
      <c r="B70" s="74"/>
      <c r="C70" s="226"/>
      <c r="D70" s="2"/>
      <c r="F70" s="276"/>
      <c r="G70" s="2" t="s">
        <v>236</v>
      </c>
      <c r="H70" s="247">
        <f ca="1">V_ouverture</f>
        <v>12.564134895659395</v>
      </c>
      <c r="I70" s="253">
        <f ca="1">V_ouv_sat</f>
        <v>151.51615079156912</v>
      </c>
      <c r="N70" s="75"/>
    </row>
    <row r="71" spans="2:14" x14ac:dyDescent="0.2">
      <c r="B71" s="74"/>
      <c r="C71" s="226"/>
      <c r="F71" s="276"/>
      <c r="G71" s="2" t="s">
        <v>201</v>
      </c>
      <c r="H71" s="247">
        <f ca="1">m_vide</f>
        <v>5.0830000000000002</v>
      </c>
      <c r="I71" s="253">
        <f>m_satellite</f>
        <v>1</v>
      </c>
      <c r="N71" s="75"/>
    </row>
    <row r="72" spans="2:14" x14ac:dyDescent="0.2">
      <c r="B72" s="74"/>
      <c r="C72" s="226"/>
      <c r="F72" s="276"/>
      <c r="G72" s="2" t="s">
        <v>238</v>
      </c>
      <c r="H72" s="283">
        <f ca="1">1/2*Rho_moyen*S_para*V_ouverture^2</f>
        <v>49.504107508095878</v>
      </c>
      <c r="I72" s="284">
        <f ca="1">1/2*Rho_moyen*S_satellite*V_ouv_sat^2</f>
        <v>1406.1250669799776</v>
      </c>
      <c r="N72" s="75"/>
    </row>
    <row r="73" spans="2:14" x14ac:dyDescent="0.2">
      <c r="B73" s="74"/>
      <c r="D73" s="2"/>
      <c r="F73" s="277"/>
      <c r="G73" s="255" t="s">
        <v>239</v>
      </c>
      <c r="H73" s="256">
        <f ca="1">H72/9.81</f>
        <v>5.0462902658609456</v>
      </c>
      <c r="I73" s="257">
        <f ca="1">I72/9.81</f>
        <v>143.33588858103747</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1</v>
      </c>
      <c r="G82" s="48"/>
      <c r="H82" s="48"/>
      <c r="I82" s="48"/>
      <c r="J82" s="48"/>
      <c r="K82" s="48"/>
      <c r="N82" s="75"/>
    </row>
    <row r="83" spans="2:14" x14ac:dyDescent="0.2">
      <c r="B83" s="74"/>
      <c r="C83" s="277" t="s">
        <v>336</v>
      </c>
      <c r="D83" s="433">
        <f ca="1">TODAY()</f>
        <v>46061</v>
      </c>
      <c r="E83" s="48"/>
      <c r="F83" s="436"/>
      <c r="G83" s="48"/>
      <c r="H83" s="48"/>
      <c r="I83" s="48"/>
      <c r="J83" s="48"/>
      <c r="K83" s="48"/>
      <c r="N83" s="75"/>
    </row>
    <row r="84" spans="2:14" ht="13.5" thickBot="1" x14ac:dyDescent="0.25">
      <c r="B84" s="74"/>
      <c r="E84" s="48"/>
      <c r="F84" s="436"/>
      <c r="G84" s="48"/>
      <c r="H84" s="48"/>
      <c r="I84" s="48"/>
      <c r="J84" s="440">
        <f>IF(RIGHT(Nb_diam,1)=",", "", X_j)</f>
        <v>1</v>
      </c>
      <c r="K84" s="48"/>
      <c r="N84" s="75"/>
    </row>
    <row r="85" spans="2:14" ht="13.5" thickBot="1" x14ac:dyDescent="0.25">
      <c r="B85" s="74"/>
      <c r="C85" s="275" t="s">
        <v>337</v>
      </c>
      <c r="D85" s="243" t="str">
        <f>Propu</f>
        <v>Aucun (2e ét. inerte)</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1070</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60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104</v>
      </c>
      <c r="G90" s="48"/>
      <c r="H90" s="48"/>
      <c r="I90" s="48"/>
      <c r="J90" s="441">
        <f>X_ail-m_ail</f>
        <v>850</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50</v>
      </c>
      <c r="K92" s="48"/>
      <c r="N92" s="75"/>
    </row>
    <row r="93" spans="2:14" x14ac:dyDescent="0.2">
      <c r="B93" s="74"/>
      <c r="E93" s="48"/>
      <c r="F93" s="436"/>
      <c r="G93" s="48"/>
      <c r="H93" s="48"/>
      <c r="I93" s="48"/>
      <c r="J93" s="436"/>
      <c r="K93" s="48"/>
      <c r="N93" s="75"/>
    </row>
    <row r="94" spans="2:14" x14ac:dyDescent="0.2">
      <c r="B94" s="74"/>
      <c r="E94" s="434" t="s">
        <v>343</v>
      </c>
      <c r="F94" s="440">
        <f>IF(RIGHT(Nb_diam,1)=",", "", D2r)</f>
        <v>84</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190</v>
      </c>
      <c r="G97" s="48"/>
      <c r="H97" s="48"/>
      <c r="I97" s="48"/>
      <c r="J97" s="441">
        <f>p_ail</f>
        <v>180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1110</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145</v>
      </c>
      <c r="I105" s="273"/>
      <c r="J105" s="441">
        <f>ep_ail</f>
        <v>3</v>
      </c>
      <c r="K105" s="48"/>
      <c r="N105" s="75"/>
    </row>
    <row r="106" spans="2:14" x14ac:dyDescent="0.2">
      <c r="B106" s="74"/>
      <c r="D106" s="429"/>
      <c r="E106" s="246" t="s">
        <v>354</v>
      </c>
      <c r="F106" s="243" t="s">
        <v>353</v>
      </c>
      <c r="N106" s="75"/>
    </row>
    <row r="107" spans="2:14" x14ac:dyDescent="0.2">
      <c r="B107" s="74"/>
      <c r="D107" s="437" t="s">
        <v>351</v>
      </c>
      <c r="E107" s="6">
        <f>MasseSans</f>
        <v>5.0830000000000002</v>
      </c>
      <c r="F107" s="244">
        <f ca="1">MassePlein</f>
        <v>5.0831</v>
      </c>
      <c r="N107" s="75"/>
    </row>
    <row r="108" spans="2:14" x14ac:dyDescent="0.2">
      <c r="B108" s="74"/>
      <c r="D108" s="431" t="s">
        <v>352</v>
      </c>
      <c r="E108" s="274">
        <f>XcgSans</f>
        <v>495</v>
      </c>
      <c r="F108" s="260">
        <f ca="1">XcgPlein</f>
        <v>495.01209891601582</v>
      </c>
      <c r="N108" s="75"/>
    </row>
    <row r="109" spans="2:14" x14ac:dyDescent="0.2">
      <c r="B109" s="74"/>
      <c r="N109" s="75"/>
    </row>
    <row r="110" spans="2:14" x14ac:dyDescent="0.2">
      <c r="B110" s="74"/>
      <c r="D110" s="438" t="s">
        <v>355</v>
      </c>
      <c r="E110" s="439">
        <f ca="1">MasseVide</f>
        <v>5.0830000000000002</v>
      </c>
      <c r="G110" s="429" t="s">
        <v>356</v>
      </c>
      <c r="H110" s="265"/>
      <c r="I110" s="265"/>
      <c r="J110" s="266"/>
      <c r="N110" s="75"/>
    </row>
    <row r="111" spans="2:14" x14ac:dyDescent="0.2">
      <c r="B111" s="74"/>
      <c r="G111" s="276" t="s">
        <v>213</v>
      </c>
      <c r="H111" s="6">
        <f>Beta_rampe</f>
        <v>82.720333417497486</v>
      </c>
      <c r="I111" s="6">
        <v>80</v>
      </c>
      <c r="J111" s="244">
        <v>90</v>
      </c>
      <c r="N111" s="75"/>
    </row>
    <row r="112" spans="2:14" x14ac:dyDescent="0.2">
      <c r="B112" s="74"/>
      <c r="G112" s="278" t="s">
        <v>215</v>
      </c>
      <c r="H112" s="247">
        <f ca="1">Temps_culmi</f>
        <v>15.599999999999943</v>
      </c>
      <c r="I112" s="259"/>
      <c r="J112" s="268"/>
      <c r="N112" s="75"/>
    </row>
    <row r="113" spans="2:14" ht="12.75" customHeight="1" x14ac:dyDescent="0.25">
      <c r="B113" s="74"/>
      <c r="D113" s="435" t="s">
        <v>357</v>
      </c>
      <c r="E113" s="48"/>
      <c r="G113" s="278" t="s">
        <v>216</v>
      </c>
      <c r="H113" s="242">
        <f ca="1">Altitude_culmi</f>
        <v>1282.0091225117953</v>
      </c>
      <c r="I113" s="259"/>
      <c r="J113" s="268"/>
      <c r="N113" s="75"/>
    </row>
    <row r="114" spans="2:14" ht="12.75" customHeight="1" x14ac:dyDescent="0.25">
      <c r="B114" s="74"/>
      <c r="D114" s="48"/>
      <c r="E114" s="48"/>
      <c r="F114" s="435"/>
      <c r="G114" s="278" t="s">
        <v>217</v>
      </c>
      <c r="H114" s="248">
        <f ca="1">Vit_culmi</f>
        <v>11.89240126113242</v>
      </c>
      <c r="I114" s="259"/>
      <c r="J114" s="268"/>
      <c r="N114" s="75"/>
    </row>
    <row r="115" spans="2:14" x14ac:dyDescent="0.2">
      <c r="B115" s="74"/>
      <c r="C115" s="429" t="s">
        <v>358</v>
      </c>
      <c r="D115" s="249"/>
      <c r="E115" s="446">
        <v>0.1</v>
      </c>
      <c r="G115" s="278" t="s">
        <v>133</v>
      </c>
      <c r="H115" s="242">
        <f ca="1">Portee_balistique</f>
        <v>386.39683720709877</v>
      </c>
      <c r="I115" s="259"/>
      <c r="J115" s="268"/>
      <c r="N115" s="75"/>
    </row>
    <row r="116" spans="2:14" ht="12.75" customHeight="1" x14ac:dyDescent="0.2">
      <c r="B116" s="74"/>
      <c r="C116" s="431" t="s">
        <v>359</v>
      </c>
      <c r="D116" s="255"/>
      <c r="E116" s="447">
        <f>E_ail*(m_ail+n_ail)/2</f>
        <v>19575</v>
      </c>
      <c r="G116" s="278" t="s">
        <v>137</v>
      </c>
      <c r="H116" s="248">
        <f ca="1">Vit_max</f>
        <v>154.12124549103112</v>
      </c>
      <c r="I116" s="259"/>
      <c r="J116" s="268"/>
      <c r="N116" s="75"/>
    </row>
    <row r="117" spans="2:14" ht="12.75" customHeight="1" x14ac:dyDescent="0.2">
      <c r="B117" s="74"/>
      <c r="D117" s="48"/>
      <c r="E117" s="48"/>
      <c r="F117" s="48"/>
      <c r="G117" s="278" t="s">
        <v>136</v>
      </c>
      <c r="H117" s="242">
        <f ca="1">Acc_max</f>
        <v>26.344703285108594</v>
      </c>
      <c r="I117" s="259"/>
      <c r="J117" s="268"/>
      <c r="N117" s="75"/>
    </row>
    <row r="118" spans="2:14" x14ac:dyDescent="0.2">
      <c r="B118" s="74"/>
      <c r="C118" s="429" t="s">
        <v>360</v>
      </c>
      <c r="D118" s="249"/>
      <c r="E118" s="457"/>
      <c r="F118" s="458">
        <f>J90/100</f>
        <v>8.5</v>
      </c>
      <c r="G118" s="276" t="s">
        <v>5</v>
      </c>
      <c r="H118" s="6">
        <f>Cx</f>
        <v>0.6</v>
      </c>
      <c r="I118" s="259"/>
      <c r="J118" s="268"/>
      <c r="N118" s="75"/>
    </row>
    <row r="119" spans="2:14" x14ac:dyDescent="0.2">
      <c r="B119" s="74"/>
      <c r="C119" s="437" t="s">
        <v>361</v>
      </c>
      <c r="D119" s="2"/>
      <c r="E119" s="459">
        <f ca="1">2*Acc_max*MasseSans</f>
        <v>267.82025359641398</v>
      </c>
      <c r="F119" s="460">
        <f ca="1">E119/g</f>
        <v>27.300739408401014</v>
      </c>
      <c r="G119" s="269" t="s">
        <v>222</v>
      </c>
      <c r="H119" s="270"/>
      <c r="I119" s="270"/>
      <c r="J119" s="271"/>
      <c r="N119" s="75"/>
    </row>
    <row r="120" spans="2:14" x14ac:dyDescent="0.2">
      <c r="B120" s="74"/>
      <c r="C120" s="437" t="s">
        <v>362</v>
      </c>
      <c r="D120" s="2"/>
      <c r="E120" s="459">
        <f ca="1">2*Acc_max*E115</f>
        <v>5.2689406570217194</v>
      </c>
      <c r="F120" s="460">
        <f ca="1">E120/g</f>
        <v>0.53709894566990002</v>
      </c>
      <c r="N120" s="75"/>
    </row>
    <row r="121" spans="2:14" x14ac:dyDescent="0.2">
      <c r="B121" s="74"/>
      <c r="C121" s="431" t="s">
        <v>363</v>
      </c>
      <c r="D121" s="255"/>
      <c r="E121" s="452">
        <f ca="1">0.104*E116/1000000*Vit_max^2</f>
        <v>48.357086850972458</v>
      </c>
      <c r="F121" s="453">
        <f ca="1">E121/g</f>
        <v>4.9293666514752754</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0.51200000000000001</v>
      </c>
      <c r="G127" s="48"/>
      <c r="J127" s="48"/>
      <c r="N127" s="75"/>
    </row>
    <row r="128" spans="2:14" x14ac:dyDescent="0.2">
      <c r="B128" s="74"/>
      <c r="C128" s="681" t="s">
        <v>368</v>
      </c>
      <c r="D128" s="682"/>
      <c r="E128" s="450">
        <f ca="1">0.5*Rho_moyen*S_para*Vit_culmi^2</f>
        <v>44.352199552213861</v>
      </c>
      <c r="F128" s="451">
        <f ca="1">E128/g</f>
        <v>4.5211212591451435</v>
      </c>
      <c r="H128" s="48"/>
      <c r="I128" s="48"/>
      <c r="J128" s="48"/>
      <c r="K128" s="48"/>
      <c r="N128" s="75"/>
    </row>
    <row r="129" spans="2:14" x14ac:dyDescent="0.2">
      <c r="B129" s="74"/>
      <c r="C129" s="679" t="s">
        <v>369</v>
      </c>
      <c r="D129" s="680"/>
      <c r="E129" s="452">
        <f ca="1">E128/E126*2</f>
        <v>22.176099776106931</v>
      </c>
      <c r="F129" s="453">
        <f ca="1">E129/g</f>
        <v>2.2605606295725718</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81" t="s">
        <v>371</v>
      </c>
      <c r="D132" s="682"/>
      <c r="E132" s="454">
        <v>1</v>
      </c>
      <c r="F132" s="48"/>
      <c r="G132" s="48"/>
      <c r="H132" s="48"/>
      <c r="I132" s="48"/>
      <c r="J132" s="442"/>
      <c r="K132" s="48"/>
      <c r="N132" s="75"/>
    </row>
    <row r="133" spans="2:14" x14ac:dyDescent="0.2">
      <c r="B133" s="74"/>
      <c r="C133" s="679" t="s">
        <v>372</v>
      </c>
      <c r="D133" s="680"/>
      <c r="E133" s="455">
        <f ca="1">2*E132*Acc_max/g</f>
        <v>5.3709894566989993</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C133:D133"/>
    <mergeCell ref="C128:D128"/>
    <mergeCell ref="C129:D129"/>
    <mergeCell ref="C132:D132"/>
    <mergeCell ref="H44:I44"/>
    <mergeCell ref="H45:I45"/>
    <mergeCell ref="H46:I46"/>
    <mergeCell ref="E31:G31"/>
    <mergeCell ref="M29:M30"/>
    <mergeCell ref="H30:I30"/>
    <mergeCell ref="L29:L30"/>
    <mergeCell ref="H31:I31"/>
    <mergeCell ref="H11:I11"/>
    <mergeCell ref="H12:I12"/>
    <mergeCell ref="H13:I13"/>
    <mergeCell ref="H29:K29"/>
    <mergeCell ref="C29:C30"/>
    <mergeCell ref="D29:D30"/>
    <mergeCell ref="H17:I17"/>
    <mergeCell ref="H18:I18"/>
    <mergeCell ref="H19:I19"/>
    <mergeCell ref="E29:G30"/>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217</vt:i4>
      </vt:variant>
    </vt:vector>
  </HeadingPairs>
  <TitlesOfParts>
    <vt:vector size="225"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FEUR</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2026-02-08T22:53:50Z</dcterms:modified>
</cp:coreProperties>
</file>